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3"/>
  </bookViews>
  <sheets>
    <sheet name="№1" sheetId="345" r:id="rId1"/>
    <sheet name=" №2" sheetId="367" r:id="rId2"/>
    <sheet name=" №3" sheetId="361" r:id="rId3"/>
    <sheet name="№4" sheetId="348" r:id="rId4"/>
  </sheets>
  <definedNames>
    <definedName name="_xlnm.Print_Area" localSheetId="1">' №2'!$A$1:$F$52</definedName>
    <definedName name="_xlnm.Print_Area" localSheetId="2">' №3'!$A$1:$I$266</definedName>
    <definedName name="_xlnm.Print_Area" localSheetId="0">№1!$A$1:$E$47</definedName>
    <definedName name="_xlnm.Print_Area" localSheetId="3">№4!$A$1:$E$18</definedName>
  </definedNames>
  <calcPr calcId="124519"/>
</workbook>
</file>

<file path=xl/calcChain.xml><?xml version="1.0" encoding="utf-8"?>
<calcChain xmlns="http://schemas.openxmlformats.org/spreadsheetml/2006/main">
  <c r="D51" i="367"/>
  <c r="D18" i="348"/>
  <c r="C18"/>
  <c r="H77" i="361"/>
  <c r="H199"/>
  <c r="H209"/>
  <c r="H210"/>
  <c r="H39"/>
  <c r="G265"/>
  <c r="G66"/>
  <c r="I73" l="1"/>
  <c r="H72"/>
  <c r="G72"/>
  <c r="G71" s="1"/>
  <c r="H71"/>
  <c r="I71" l="1"/>
  <c r="I72"/>
  <c r="G210"/>
  <c r="G209"/>
  <c r="H203"/>
  <c r="G199"/>
  <c r="H198"/>
  <c r="G198"/>
  <c r="H191"/>
  <c r="G191"/>
  <c r="I192"/>
  <c r="I191" l="1"/>
  <c r="I166" l="1"/>
  <c r="H165"/>
  <c r="I165" s="1"/>
  <c r="G165"/>
  <c r="G164"/>
  <c r="I163"/>
  <c r="H162"/>
  <c r="G162"/>
  <c r="G161" s="1"/>
  <c r="H161"/>
  <c r="I137"/>
  <c r="I126"/>
  <c r="I125"/>
  <c r="I124"/>
  <c r="H85"/>
  <c r="G85"/>
  <c r="I87"/>
  <c r="G86"/>
  <c r="G77"/>
  <c r="H49"/>
  <c r="G49"/>
  <c r="G39"/>
  <c r="H37"/>
  <c r="G37"/>
  <c r="C42" i="345"/>
  <c r="C43"/>
  <c r="D43"/>
  <c r="D42"/>
  <c r="D37"/>
  <c r="D35"/>
  <c r="D34"/>
  <c r="I57" i="361"/>
  <c r="I88"/>
  <c r="I96"/>
  <c r="I100"/>
  <c r="I263"/>
  <c r="I224"/>
  <c r="H46"/>
  <c r="H208"/>
  <c r="H197"/>
  <c r="I90"/>
  <c r="H264"/>
  <c r="H262"/>
  <c r="I262" s="1"/>
  <c r="H261"/>
  <c r="H260" s="1"/>
  <c r="H259" s="1"/>
  <c r="E50" i="367" s="1"/>
  <c r="H256" i="361"/>
  <c r="H254"/>
  <c r="H251"/>
  <c r="H250" s="1"/>
  <c r="H246" s="1"/>
  <c r="H248"/>
  <c r="H247" s="1"/>
  <c r="H242"/>
  <c r="H241" s="1"/>
  <c r="H240" s="1"/>
  <c r="H238"/>
  <c r="H237" s="1"/>
  <c r="H236" s="1"/>
  <c r="H235" s="1"/>
  <c r="H234"/>
  <c r="H233" s="1"/>
  <c r="H232" s="1"/>
  <c r="H231" s="1"/>
  <c r="H230" s="1"/>
  <c r="H229"/>
  <c r="H228" s="1"/>
  <c r="H227" s="1"/>
  <c r="H226" s="1"/>
  <c r="E44" i="367" s="1"/>
  <c r="H223" i="361"/>
  <c r="H222" s="1"/>
  <c r="H220"/>
  <c r="H219" s="1"/>
  <c r="H217"/>
  <c r="H216" s="1"/>
  <c r="H214"/>
  <c r="H212"/>
  <c r="H201"/>
  <c r="H188"/>
  <c r="H187" s="1"/>
  <c r="H185"/>
  <c r="H184" s="1"/>
  <c r="H182"/>
  <c r="H181" s="1"/>
  <c r="H179"/>
  <c r="H178" s="1"/>
  <c r="H176"/>
  <c r="H175" s="1"/>
  <c r="H173"/>
  <c r="H172" s="1"/>
  <c r="H170"/>
  <c r="H169" s="1"/>
  <c r="I169" s="1"/>
  <c r="H159"/>
  <c r="H158" s="1"/>
  <c r="H144" s="1"/>
  <c r="H156"/>
  <c r="H155" s="1"/>
  <c r="H151"/>
  <c r="H149"/>
  <c r="H148"/>
  <c r="H142"/>
  <c r="H141" s="1"/>
  <c r="H139"/>
  <c r="H138" s="1"/>
  <c r="H136"/>
  <c r="I136" s="1"/>
  <c r="H129"/>
  <c r="H128" s="1"/>
  <c r="H126"/>
  <c r="H125" s="1"/>
  <c r="H121"/>
  <c r="H120" s="1"/>
  <c r="H118"/>
  <c r="H117" s="1"/>
  <c r="H115"/>
  <c r="H114" s="1"/>
  <c r="H112"/>
  <c r="H111" s="1"/>
  <c r="H106"/>
  <c r="H104"/>
  <c r="H103"/>
  <c r="H102" s="1"/>
  <c r="H101" s="1"/>
  <c r="E29" i="367" s="1"/>
  <c r="H99" i="361"/>
  <c r="I99" s="1"/>
  <c r="H98"/>
  <c r="H97" s="1"/>
  <c r="I97" s="1"/>
  <c r="H95"/>
  <c r="H94" s="1"/>
  <c r="H93" s="1"/>
  <c r="I93" s="1"/>
  <c r="H89"/>
  <c r="H79"/>
  <c r="H76"/>
  <c r="H69"/>
  <c r="H68" s="1"/>
  <c r="H67" s="1"/>
  <c r="H64"/>
  <c r="H63"/>
  <c r="H62" s="1"/>
  <c r="E23" i="367" s="1"/>
  <c r="H60" i="361"/>
  <c r="H59" s="1"/>
  <c r="H58" s="1"/>
  <c r="H56"/>
  <c r="H55" s="1"/>
  <c r="H54" s="1"/>
  <c r="H53" s="1"/>
  <c r="E21" i="367" s="1"/>
  <c r="H51" i="361"/>
  <c r="H50" s="1"/>
  <c r="H44"/>
  <c r="H42"/>
  <c r="H40"/>
  <c r="H36"/>
  <c r="H30"/>
  <c r="H26"/>
  <c r="H25" s="1"/>
  <c r="H24" s="1"/>
  <c r="H23" s="1"/>
  <c r="H22" s="1"/>
  <c r="H19"/>
  <c r="H18" s="1"/>
  <c r="H17" s="1"/>
  <c r="H16" s="1"/>
  <c r="H15" s="1"/>
  <c r="E18" i="367" s="1"/>
  <c r="I265" i="361"/>
  <c r="G264"/>
  <c r="G262"/>
  <c r="G261"/>
  <c r="G260" s="1"/>
  <c r="G259" s="1"/>
  <c r="D50" i="367" s="1"/>
  <c r="G256" i="361"/>
  <c r="G254"/>
  <c r="G251"/>
  <c r="G248"/>
  <c r="G247" s="1"/>
  <c r="G229"/>
  <c r="G228" s="1"/>
  <c r="G227" s="1"/>
  <c r="G226" s="1"/>
  <c r="I226" s="1"/>
  <c r="G242"/>
  <c r="G241"/>
  <c r="G240" s="1"/>
  <c r="G238"/>
  <c r="G237" s="1"/>
  <c r="G236" s="1"/>
  <c r="G235" s="1"/>
  <c r="G234"/>
  <c r="G233" s="1"/>
  <c r="G232" s="1"/>
  <c r="G231" s="1"/>
  <c r="G230" s="1"/>
  <c r="G223"/>
  <c r="G222" s="1"/>
  <c r="G220"/>
  <c r="G219" s="1"/>
  <c r="G217"/>
  <c r="G216" s="1"/>
  <c r="G214"/>
  <c r="G212"/>
  <c r="G208"/>
  <c r="G203"/>
  <c r="G202"/>
  <c r="G201" s="1"/>
  <c r="G197"/>
  <c r="G188"/>
  <c r="G187" s="1"/>
  <c r="G185"/>
  <c r="G184" s="1"/>
  <c r="G182"/>
  <c r="G181" s="1"/>
  <c r="G179"/>
  <c r="G178" s="1"/>
  <c r="G176"/>
  <c r="G175" s="1"/>
  <c r="G173"/>
  <c r="G172" s="1"/>
  <c r="G171"/>
  <c r="G170" s="1"/>
  <c r="G169" s="1"/>
  <c r="G159"/>
  <c r="G158" s="1"/>
  <c r="G156"/>
  <c r="G155" s="1"/>
  <c r="G148"/>
  <c r="G146" s="1"/>
  <c r="G145" s="1"/>
  <c r="G144" s="1"/>
  <c r="G151"/>
  <c r="G149"/>
  <c r="G142"/>
  <c r="G141" s="1"/>
  <c r="G139"/>
  <c r="G138" s="1"/>
  <c r="G137"/>
  <c r="G136" s="1"/>
  <c r="G129"/>
  <c r="G128"/>
  <c r="G127"/>
  <c r="G126"/>
  <c r="G125" s="1"/>
  <c r="G124" s="1"/>
  <c r="G123" s="1"/>
  <c r="D32" i="367" s="1"/>
  <c r="G121" i="361"/>
  <c r="G120" s="1"/>
  <c r="G118"/>
  <c r="G117" s="1"/>
  <c r="G115"/>
  <c r="G114" s="1"/>
  <c r="G113"/>
  <c r="G112" s="1"/>
  <c r="G111" s="1"/>
  <c r="G106"/>
  <c r="G104"/>
  <c r="G103"/>
  <c r="G102" s="1"/>
  <c r="G99"/>
  <c r="G98" s="1"/>
  <c r="G97" s="1"/>
  <c r="G95"/>
  <c r="G94" s="1"/>
  <c r="G93" s="1"/>
  <c r="G89"/>
  <c r="G80"/>
  <c r="G79" s="1"/>
  <c r="G70"/>
  <c r="G69" s="1"/>
  <c r="G68" s="1"/>
  <c r="G67" s="1"/>
  <c r="G64"/>
  <c r="G63"/>
  <c r="G62" s="1"/>
  <c r="D23" i="367" s="1"/>
  <c r="G60" i="361"/>
  <c r="G59" s="1"/>
  <c r="G58" s="1"/>
  <c r="G56"/>
  <c r="G55" s="1"/>
  <c r="G54" s="1"/>
  <c r="G53" s="1"/>
  <c r="D21" i="367" s="1"/>
  <c r="G51" i="361"/>
  <c r="G50" s="1"/>
  <c r="G46"/>
  <c r="G44"/>
  <c r="G42"/>
  <c r="G40"/>
  <c r="G36"/>
  <c r="G30"/>
  <c r="G26"/>
  <c r="G25" s="1"/>
  <c r="G24" s="1"/>
  <c r="G23" s="1"/>
  <c r="G22" s="1"/>
  <c r="G19"/>
  <c r="G18" s="1"/>
  <c r="G17" s="1"/>
  <c r="G16" s="1"/>
  <c r="G15" s="1"/>
  <c r="D18" i="367" s="1"/>
  <c r="I264" i="361" l="1"/>
  <c r="G207"/>
  <c r="G206" s="1"/>
  <c r="I161"/>
  <c r="I162"/>
  <c r="H164"/>
  <c r="I164" s="1"/>
  <c r="F23" i="367"/>
  <c r="I89" i="361"/>
  <c r="F18" i="367"/>
  <c r="F21"/>
  <c r="I148" i="361"/>
  <c r="F50" i="367"/>
  <c r="G250" i="361"/>
  <c r="G246" s="1"/>
  <c r="G245" s="1"/>
  <c r="H146"/>
  <c r="I229"/>
  <c r="I259"/>
  <c r="I261"/>
  <c r="I98"/>
  <c r="I94"/>
  <c r="I56"/>
  <c r="I54"/>
  <c r="D44" i="367"/>
  <c r="F44" s="1"/>
  <c r="G76" i="361"/>
  <c r="G75" s="1"/>
  <c r="G74" s="1"/>
  <c r="D24" i="367" s="1"/>
  <c r="G101" i="361"/>
  <c r="D29" i="367" s="1"/>
  <c r="F29" s="1"/>
  <c r="G168" i="361"/>
  <c r="I223"/>
  <c r="I227"/>
  <c r="I260"/>
  <c r="I101"/>
  <c r="I95"/>
  <c r="I55"/>
  <c r="I53"/>
  <c r="I228"/>
  <c r="I244"/>
  <c r="H207"/>
  <c r="H206" s="1"/>
  <c r="H168"/>
  <c r="G92"/>
  <c r="D28" i="367" s="1"/>
  <c r="H84" i="361"/>
  <c r="H83" s="1"/>
  <c r="H75"/>
  <c r="H74" s="1"/>
  <c r="H35"/>
  <c r="H34" s="1"/>
  <c r="H33" s="1"/>
  <c r="H32" s="1"/>
  <c r="E20" i="367" s="1"/>
  <c r="H225" i="361"/>
  <c r="H245"/>
  <c r="I245" s="1"/>
  <c r="D35" i="367"/>
  <c r="H135" i="361"/>
  <c r="G135"/>
  <c r="G134" s="1"/>
  <c r="G133" s="1"/>
  <c r="G132" s="1"/>
  <c r="H124"/>
  <c r="H123" s="1"/>
  <c r="E32" i="367" s="1"/>
  <c r="F32" s="1"/>
  <c r="G91" i="361"/>
  <c r="G84"/>
  <c r="G83" s="1"/>
  <c r="H109"/>
  <c r="H110"/>
  <c r="H92"/>
  <c r="H196"/>
  <c r="H195" s="1"/>
  <c r="G109"/>
  <c r="G110"/>
  <c r="G225"/>
  <c r="I225" s="1"/>
  <c r="G35"/>
  <c r="G34" s="1"/>
  <c r="G33" s="1"/>
  <c r="G32" s="1"/>
  <c r="D20" i="367" s="1"/>
  <c r="G196" i="361"/>
  <c r="G195" s="1"/>
  <c r="G194" s="1"/>
  <c r="G193" s="1"/>
  <c r="D40" i="367" s="1"/>
  <c r="H66" i="361" l="1"/>
  <c r="E24" i="367" s="1"/>
  <c r="F24" s="1"/>
  <c r="D36"/>
  <c r="G167" i="361"/>
  <c r="H134"/>
  <c r="I135"/>
  <c r="H82"/>
  <c r="E26" i="367" s="1"/>
  <c r="F20"/>
  <c r="H81" i="361"/>
  <c r="G131"/>
  <c r="D34" i="367"/>
  <c r="G14" i="361"/>
  <c r="G82"/>
  <c r="G108"/>
  <c r="D31" i="367"/>
  <c r="H91" i="361"/>
  <c r="I91" s="1"/>
  <c r="E28" i="367"/>
  <c r="F28" s="1"/>
  <c r="I92" i="361"/>
  <c r="H108"/>
  <c r="E31" i="367"/>
  <c r="H167" i="361"/>
  <c r="I168"/>
  <c r="H145"/>
  <c r="I146"/>
  <c r="H194"/>
  <c r="H193" s="1"/>
  <c r="E40" i="367" s="1"/>
  <c r="F40" s="1"/>
  <c r="H14" i="361"/>
  <c r="H133" l="1"/>
  <c r="H132" s="1"/>
  <c r="E34" i="367" s="1"/>
  <c r="F34" s="1"/>
  <c r="I134" i="361"/>
  <c r="I145"/>
  <c r="I167"/>
  <c r="E36" i="367"/>
  <c r="F36" s="1"/>
  <c r="G81" i="361"/>
  <c r="G266" s="1"/>
  <c r="D26" i="367"/>
  <c r="F31"/>
  <c r="F26"/>
  <c r="B4"/>
  <c r="E38" i="345"/>
  <c r="E37"/>
  <c r="D40"/>
  <c r="I182" i="361"/>
  <c r="I181"/>
  <c r="I180"/>
  <c r="I179"/>
  <c r="E35" i="367" l="1"/>
  <c r="F35" s="1"/>
  <c r="I144" i="361"/>
  <c r="H131"/>
  <c r="H266" s="1"/>
  <c r="I256"/>
  <c r="I255"/>
  <c r="C45" i="345"/>
  <c r="C30"/>
  <c r="I198" i="361"/>
  <c r="I197"/>
  <c r="I258"/>
  <c r="I217"/>
  <c r="I214"/>
  <c r="I213"/>
  <c r="I212"/>
  <c r="I211"/>
  <c r="I210"/>
  <c r="I209"/>
  <c r="I208"/>
  <c r="I206"/>
  <c r="I204"/>
  <c r="I203"/>
  <c r="I202"/>
  <c r="I196"/>
  <c r="I153"/>
  <c r="I152"/>
  <c r="I194"/>
  <c r="I190"/>
  <c r="I189"/>
  <c r="I188"/>
  <c r="I178"/>
  <c r="I175"/>
  <c r="I172"/>
  <c r="I160"/>
  <c r="I155"/>
  <c r="I154"/>
  <c r="I150"/>
  <c r="I133"/>
  <c r="I123"/>
  <c r="I118"/>
  <c r="I115"/>
  <c r="I114"/>
  <c r="I112"/>
  <c r="I109"/>
  <c r="I103"/>
  <c r="I85"/>
  <c r="I83"/>
  <c r="I82"/>
  <c r="I76"/>
  <c r="I74"/>
  <c r="I70"/>
  <c r="I66"/>
  <c r="I61"/>
  <c r="I60"/>
  <c r="I48"/>
  <c r="I45"/>
  <c r="I44"/>
  <c r="I43"/>
  <c r="I41"/>
  <c r="I39"/>
  <c r="I38"/>
  <c r="I37"/>
  <c r="I21"/>
  <c r="I20"/>
  <c r="I249"/>
  <c r="I247"/>
  <c r="I243" s="1"/>
  <c r="I239" s="1"/>
  <c r="I241"/>
  <c r="I240" s="1"/>
  <c r="I235"/>
  <c r="I234" s="1"/>
  <c r="I233" s="1"/>
  <c r="I231"/>
  <c r="I230" s="1"/>
  <c r="I147"/>
  <c r="I138"/>
  <c r="I30"/>
  <c r="I26"/>
  <c r="I25" s="1"/>
  <c r="I24" s="1"/>
  <c r="I23" s="1"/>
  <c r="I22" s="1"/>
  <c r="F19" i="367" s="1"/>
  <c r="I215" i="361"/>
  <c r="I207"/>
  <c r="I205"/>
  <c r="I199"/>
  <c r="I187"/>
  <c r="I173"/>
  <c r="I113"/>
  <c r="I110"/>
  <c r="I108"/>
  <c r="I106"/>
  <c r="I102"/>
  <c r="I84"/>
  <c r="I59"/>
  <c r="I46"/>
  <c r="E19" i="367"/>
  <c r="I15" i="361"/>
  <c r="F49" i="367"/>
  <c r="F45"/>
  <c r="F41"/>
  <c r="F37"/>
  <c r="E49"/>
  <c r="E45"/>
  <c r="E41"/>
  <c r="E37"/>
  <c r="E18" i="348" l="1"/>
  <c r="I266" i="361"/>
  <c r="I151"/>
  <c r="I16"/>
  <c r="I18"/>
  <c r="I17"/>
  <c r="I19"/>
  <c r="I216"/>
  <c r="I201"/>
  <c r="I200"/>
  <c r="I174"/>
  <c r="I111"/>
  <c r="I107"/>
  <c r="I80"/>
  <c r="I81"/>
  <c r="I64"/>
  <c r="I63"/>
  <c r="I65"/>
  <c r="I49"/>
  <c r="I51"/>
  <c r="I50"/>
  <c r="I52"/>
  <c r="I47"/>
  <c r="I79"/>
  <c r="I78"/>
  <c r="E48" i="367"/>
  <c r="E43" l="1"/>
  <c r="I142" i="361"/>
  <c r="I58"/>
  <c r="E25" i="367"/>
  <c r="E17" l="1"/>
  <c r="I77" i="361"/>
  <c r="I141"/>
  <c r="E30" i="367"/>
  <c r="E27" l="1"/>
  <c r="E33" l="1"/>
  <c r="E39"/>
  <c r="I86" i="361"/>
  <c r="E51" i="367" l="1"/>
  <c r="D17" i="348"/>
  <c r="D16" s="1"/>
  <c r="D15" s="1"/>
  <c r="E45" i="345" l="1"/>
  <c r="E44"/>
  <c r="E42"/>
  <c r="E41"/>
  <c r="E36"/>
  <c r="E35"/>
  <c r="E34"/>
  <c r="E32" s="1"/>
  <c r="E31"/>
  <c r="E30"/>
  <c r="E28"/>
  <c r="E27"/>
  <c r="E26"/>
  <c r="E25"/>
  <c r="E24"/>
  <c r="E19"/>
  <c r="E17"/>
  <c r="E14"/>
  <c r="E12"/>
  <c r="D39"/>
  <c r="D32"/>
  <c r="D29"/>
  <c r="D23"/>
  <c r="D22" s="1"/>
  <c r="D18"/>
  <c r="D15"/>
  <c r="D13"/>
  <c r="D11"/>
  <c r="I75" i="361"/>
  <c r="I140"/>
  <c r="D10" i="345" l="1"/>
  <c r="D47" s="1"/>
  <c r="D14" i="348" s="1"/>
  <c r="I176" i="361" l="1"/>
  <c r="I177"/>
  <c r="D13" i="348" l="1"/>
  <c r="I116" i="361"/>
  <c r="I117"/>
  <c r="C40" i="345" l="1"/>
  <c r="E40" s="1"/>
  <c r="E43"/>
  <c r="D12" i="348"/>
  <c r="C16" i="345"/>
  <c r="E16" s="1"/>
  <c r="I195" i="361"/>
  <c r="I193"/>
  <c r="I42"/>
  <c r="I40"/>
  <c r="I36"/>
  <c r="I132"/>
  <c r="C32" i="345"/>
  <c r="C29"/>
  <c r="E29" s="1"/>
  <c r="C23"/>
  <c r="C18"/>
  <c r="E18" s="1"/>
  <c r="C15"/>
  <c r="E15" s="1"/>
  <c r="C13"/>
  <c r="E13" s="1"/>
  <c r="C11"/>
  <c r="E11" s="1"/>
  <c r="C39" l="1"/>
  <c r="E39" s="1"/>
  <c r="C22"/>
  <c r="E22" s="1"/>
  <c r="E23"/>
  <c r="D11" i="348"/>
  <c r="D10" s="1"/>
  <c r="I254" i="361"/>
  <c r="I257"/>
  <c r="I237"/>
  <c r="I158"/>
  <c r="I159"/>
  <c r="I121"/>
  <c r="I122"/>
  <c r="I69"/>
  <c r="I68"/>
  <c r="I222"/>
  <c r="I105"/>
  <c r="C10" i="345"/>
  <c r="I252" i="361" l="1"/>
  <c r="I253"/>
  <c r="I131"/>
  <c r="I120"/>
  <c r="I35"/>
  <c r="C47" i="345"/>
  <c r="E10"/>
  <c r="I186" i="361"/>
  <c r="I221"/>
  <c r="I238"/>
  <c r="I104"/>
  <c r="C14" i="348" l="1"/>
  <c r="E14" s="1"/>
  <c r="I130" i="361"/>
  <c r="I119"/>
  <c r="I67"/>
  <c r="I62"/>
  <c r="I34"/>
  <c r="E47" i="345"/>
  <c r="I185" i="361"/>
  <c r="I220"/>
  <c r="D19" i="367"/>
  <c r="I129" i="361" l="1"/>
  <c r="I128"/>
  <c r="I33"/>
  <c r="I184"/>
  <c r="I219"/>
  <c r="D45" i="367"/>
  <c r="D41"/>
  <c r="D37"/>
  <c r="I32" i="361" l="1"/>
  <c r="I14"/>
  <c r="I183"/>
  <c r="I218"/>
  <c r="D43" i="367"/>
  <c r="F43" s="1"/>
  <c r="D27" l="1"/>
  <c r="F27" s="1"/>
  <c r="D49"/>
  <c r="D48" s="1"/>
  <c r="F48" s="1"/>
  <c r="D30" l="1"/>
  <c r="F30" s="1"/>
  <c r="D25" l="1"/>
  <c r="F25" s="1"/>
  <c r="C13" i="348" l="1"/>
  <c r="C12" l="1"/>
  <c r="E13"/>
  <c r="D39" i="367"/>
  <c r="F39" s="1"/>
  <c r="C11" i="348" l="1"/>
  <c r="E12"/>
  <c r="D17" i="367"/>
  <c r="F17" s="1"/>
  <c r="E11" i="348" l="1"/>
  <c r="C10"/>
  <c r="I171" i="361"/>
  <c r="I170" l="1"/>
  <c r="I157" l="1"/>
  <c r="I156" l="1"/>
  <c r="D33" i="367"/>
  <c r="F51" l="1"/>
  <c r="F33"/>
  <c r="I127" i="361"/>
  <c r="C17" i="348" l="1"/>
  <c r="C16" l="1"/>
  <c r="E17"/>
  <c r="C15" l="1"/>
  <c r="E16"/>
  <c r="E10" l="1"/>
  <c r="E15"/>
</calcChain>
</file>

<file path=xl/sharedStrings.xml><?xml version="1.0" encoding="utf-8"?>
<sst xmlns="http://schemas.openxmlformats.org/spreadsheetml/2006/main" count="1545" uniqueCount="387">
  <si>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</si>
  <si>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</si>
  <si>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</si>
  <si>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</si>
  <si>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</si>
  <si>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</si>
  <si>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</si>
  <si>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</si>
  <si>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</si>
  <si>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</si>
  <si>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</si>
  <si>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</si>
  <si>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</si>
  <si>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</si>
  <si>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</si>
  <si>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</si>
  <si>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</si>
  <si>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</si>
  <si>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</si>
  <si>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</si>
  <si>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</si>
  <si>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</si>
  <si>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</si>
  <si>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</si>
  <si>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</si>
  <si>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</si>
  <si>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</si>
  <si>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</si>
  <si>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</si>
  <si>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</si>
  <si>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</si>
  <si>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</si>
  <si>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</si>
  <si>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</si>
  <si>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</si>
  <si>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</si>
  <si>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</si>
  <si>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</si>
  <si>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</si>
  <si>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</si>
  <si>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</si>
  <si>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</si>
  <si>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</si>
  <si>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</si>
  <si>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</si>
  <si>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</si>
  <si>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</si>
  <si>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</si>
  <si>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</si>
  <si>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</si>
  <si>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</si>
  <si>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</si>
  <si>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</si>
  <si>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</si>
  <si>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</si>
  <si>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</si>
  <si>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</si>
  <si>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</si>
  <si>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</si>
  <si>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</si>
  <si>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</si>
  <si>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</si>
  <si>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</si>
  <si>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</si>
  <si>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</si>
  <si>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</si>
  <si>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</si>
  <si>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</si>
  <si>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</si>
  <si>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</si>
  <si>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</si>
  <si>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</si>
  <si>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</si>
  <si>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</si>
  <si>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</si>
  <si>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</si>
  <si>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</si>
  <si>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</si>
  <si>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</si>
  <si>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</si>
  <si>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</si>
  <si>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</si>
  <si>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</si>
  <si>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</si>
  <si>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</si>
  <si>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</si>
  <si>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</si>
  <si>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</si>
  <si>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</si>
  <si>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</si>
  <si>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</si>
  <si>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</si>
  <si>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</si>
  <si>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</si>
  <si>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</si>
  <si>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</si>
  <si>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</si>
  <si>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</si>
  <si>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</si>
  <si>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</si>
  <si>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</si>
  <si>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</si>
  <si>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</si>
  <si>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</si>
  <si>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</si>
  <si>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</si>
  <si>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</si>
  <si>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</si>
  <si>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</si>
  <si>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</si>
  <si>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</si>
  <si>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</si>
  <si>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</si>
  <si>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</si>
  <si>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</si>
  <si>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</si>
  <si>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</si>
  <si>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</si>
  <si>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</si>
  <si>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</si>
  <si>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</si>
  <si>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</si>
  <si>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</si>
  <si>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</si>
  <si>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</si>
  <si>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</si>
  <si>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</si>
  <si>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</si>
  <si>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</si>
  <si>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</si>
  <si>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</si>
  <si>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</si>
  <si>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</si>
  <si>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</si>
  <si>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</si>
  <si>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</si>
  <si>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</si>
  <si>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</si>
  <si>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</si>
  <si>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</si>
  <si>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</si>
  <si>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</si>
  <si>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</si>
  <si>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</si>
  <si>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</si>
  <si>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</si>
  <si>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</si>
  <si>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</si>
  <si>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</si>
  <si>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</si>
  <si>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</si>
  <si>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</si>
  <si>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</si>
  <si>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</si>
  <si>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</si>
  <si>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</si>
  <si>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</si>
  <si>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</si>
  <si>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</si>
  <si>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</si>
  <si>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</si>
  <si>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</si>
  <si>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</si>
  <si>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</si>
  <si>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</si>
  <si>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</si>
  <si>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</si>
  <si>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</si>
  <si>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</si>
  <si>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</si>
  <si>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</si>
  <si>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</si>
  <si>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</si>
  <si>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</si>
  <si>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</si>
  <si>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</si>
  <si>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</si>
  <si>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</si>
  <si>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</si>
  <si>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</si>
  <si>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</si>
  <si>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</si>
  <si>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</si>
  <si>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</si>
  <si>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</si>
  <si>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</si>
  <si>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</si>
  <si>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</si>
  <si>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</si>
  <si>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</si>
  <si>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</si>
  <si>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</si>
  <si>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</si>
  <si>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</si>
  <si>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</si>
  <si>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</si>
  <si>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</si>
  <si>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</si>
  <si>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</si>
  <si>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</si>
  <si>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</si>
  <si>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</si>
  <si>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</si>
  <si>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</si>
  <si>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</si>
  <si>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</si>
  <si>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</si>
  <si>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</si>
  <si>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</si>
  <si>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</si>
  <si>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</si>
  <si>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</si>
  <si>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</si>
  <si>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</si>
  <si>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</si>
  <si>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</si>
  <si>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</si>
  <si>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</si>
  <si>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</si>
  <si>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</si>
  <si>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</si>
  <si>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</si>
  <si>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</si>
  <si>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</si>
  <si>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</si>
  <si>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</si>
  <si>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</si>
  <si>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</si>
  <si>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</si>
  <si>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</si>
  <si>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</si>
  <si>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</si>
  <si>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</si>
  <si>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</si>
  <si>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</si>
  <si>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</si>
  <si>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</si>
  <si>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</si>
  <si>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</si>
  <si>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</si>
  <si>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</si>
  <si>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</si>
  <si>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</si>
  <si>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</si>
  <si>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</si>
  <si>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</si>
  <si>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</si>
  <si>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</si>
  <si>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</si>
  <si>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</si>
  <si>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</si>
  <si>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</si>
  <si>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</si>
  <si>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</si>
  <si>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</si>
  <si>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</si>
  <si>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</si>
  <si>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</si>
  <si>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</si>
  <si>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</si>
  <si>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</si>
  <si>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</si>
  <si>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</si>
  <si>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</si>
  <si>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</si>
  <si>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</si>
  <si>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</si>
  <si>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</si>
  <si>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</si>
  <si>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</si>
  <si>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</si>
  <si>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</si>
  <si>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</si>
  <si>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</si>
  <si>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</si>
  <si>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</si>
  <si>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</si>
  <si>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</si>
  <si>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</si>
  <si>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</si>
  <si>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</si>
  <si>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</si>
  <si>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</si>
  <si>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</si>
  <si>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</si>
  <si>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</si>
  <si>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</si>
  <si>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</si>
  <si>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</si>
  <si>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</si>
  <si>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</si>
  <si>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</si>
  <si>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</si>
  <si>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</si>
  <si>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</si>
  <si>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</si>
  <si>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</si>
  <si>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</si>
  <si>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</si>
  <si>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</si>
  <si>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</si>
  <si>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</si>
  <si>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</si>
  <si>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</si>
  <si>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</si>
  <si>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</si>
  <si>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</si>
  <si>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</si>
  <si>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</si>
  <si>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</si>
  <si>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000 2 02 20000 00 000 151</t>
  </si>
  <si>
    <t>000 2 02 30000 00 0000 151</t>
  </si>
  <si>
    <t>000 2 02 10000 00 0000 151</t>
  </si>
  <si>
    <t>000 2 07 05000 00 0000 180</t>
  </si>
  <si>
    <t>000 2 02 40000 00 0000 151</t>
  </si>
  <si>
    <t>500</t>
  </si>
  <si>
    <t xml:space="preserve">Межбюджетные трансферты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</si>
  <si>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</si>
  <si>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</si>
  <si>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371 00 55550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</si>
  <si>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</si>
  <si>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</si>
  <si>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</si>
  <si>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</si>
  <si>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</si>
  <si>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331 00 S0310</t>
  </si>
  <si>
    <t>361 00 S6650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</si>
  <si>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</si>
  <si>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</si>
  <si>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</si>
  <si>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</si>
  <si>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</si>
  <si>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</si>
  <si>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>410</t>
  </si>
  <si>
    <t>414</t>
  </si>
  <si>
    <t>Бюджетные инвестиции в объекты капитального строительства государственной (муниципальной ) собственности</t>
  </si>
  <si>
    <t>522</t>
  </si>
  <si>
    <t>520</t>
  </si>
  <si>
    <t>Субсидии</t>
  </si>
  <si>
    <t>Субсидии на софинансирование капитальных вложений в объекты государственной (муниципальной) собственности</t>
  </si>
  <si>
    <t>Приложение  1</t>
  </si>
  <si>
    <t xml:space="preserve">МО "Североонежское" </t>
  </si>
  <si>
    <t>Утверждено на 2020 год</t>
  </si>
  <si>
    <t xml:space="preserve">% исполения </t>
  </si>
  <si>
    <t>000 1 16 00000 00 0000 000</t>
  </si>
  <si>
    <t xml:space="preserve">Штрафы, санкции, возмещение ущерба </t>
  </si>
  <si>
    <t>000 1 16 00000 00 0000 140</t>
  </si>
  <si>
    <t xml:space="preserve">             Приложение   4</t>
  </si>
  <si>
    <t>Приложение   2</t>
  </si>
  <si>
    <t>Приложение 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</si>
  <si>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</si>
  <si>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000 1 17 00000 00 0000 180</t>
  </si>
  <si>
    <t>000 1 17 01000 00 0000 180</t>
  </si>
  <si>
    <t>Прочие неналоговые доходы</t>
  </si>
  <si>
    <t>Невыясненные поступления зачисляемые в бюджеты поселений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</si>
  <si>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</si>
  <si>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</si>
  <si>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Исполнение судебных актов</t>
  </si>
  <si>
    <t>830</t>
  </si>
  <si>
    <t>Исполнение судебных актов российской Федерации и  мировых соглашений по возмещению причиненного вреда</t>
  </si>
  <si>
    <t>831</t>
  </si>
  <si>
    <t xml:space="preserve">Содержание мест (площадок) накопления твердых коммунальных отходов </t>
  </si>
  <si>
    <t>Мероприятия по благоустройству территорий и приобретение уборочной и коммунальной техники</t>
  </si>
  <si>
    <t>371 00 78840</t>
  </si>
  <si>
    <t>Мероприятия по реализации молодежной политики в муниципальных образованиях</t>
  </si>
  <si>
    <t>371 00 S8530</t>
  </si>
  <si>
    <t>Расходы на выплаты персоналу государственных (муниципальных) органов</t>
  </si>
  <si>
    <t>51 1 00 90010</t>
  </si>
  <si>
    <t xml:space="preserve"> бюджета МО "Североонежское" за   2020 год</t>
  </si>
  <si>
    <t xml:space="preserve">Исполненио за  2020 год </t>
  </si>
  <si>
    <t>Распределение расходов бюджета МО "Североонежское" за  2020 год</t>
  </si>
  <si>
    <t>Ведомственная структура расходов бюджета МО "Североонежское" за   2020 год</t>
  </si>
  <si>
    <t>дефицита  местного  бюджета  за  2020  год</t>
  </si>
  <si>
    <t>Исполненио за   2020 год</t>
  </si>
  <si>
    <t xml:space="preserve">Исполненио за   2020 год </t>
  </si>
  <si>
    <t>Реализация мероприятий в сфере обращения с отходами производства и потребления, втом числе с твердыми коммунальными отходами</t>
  </si>
  <si>
    <t>Резервный фонд Правительства Архангельской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</si>
  <si>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</si>
  <si>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Субсидии (гранты в форме субсидий), не подлежащие казначейскому сопровождению
</t>
  </si>
  <si>
    <t>630</t>
  </si>
  <si>
    <t>633</t>
  </si>
  <si>
    <t>271 00 71400</t>
  </si>
  <si>
    <t xml:space="preserve"> от "17" июня 2021 года   №291</t>
  </si>
  <si>
    <t xml:space="preserve">к   Решению муниципального Совета </t>
  </si>
  <si>
    <t xml:space="preserve">к Решению муниципального Совета </t>
  </si>
  <si>
    <t xml:space="preserve"> от "17" июня  2021 года   №291</t>
  </si>
  <si>
    <t xml:space="preserve">к  Решению муниципального Совета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</si>
</sst>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\ _₽_-;\-* #,##0.0\ _₽_-;_-* &quot;-&quot;?\ _₽_-;_-@_-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32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4" fontId="3" fillId="0" borderId="0" xfId="1" applyFont="1"/>
    <xf numFmtId="167" fontId="3" fillId="0" borderId="8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7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2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9" xfId="0" applyFont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165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65" fontId="3" fillId="0" borderId="13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165" fontId="4" fillId="0" borderId="13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6" fontId="3" fillId="0" borderId="16" xfId="0" applyNumberFormat="1" applyFont="1" applyBorder="1" applyAlignment="1">
      <alignment horizontal="center" vertical="center"/>
    </xf>
    <xf numFmtId="0" fontId="3" fillId="0" borderId="4" xfId="2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top" wrapText="1"/>
    </xf>
    <xf numFmtId="0" fontId="3" fillId="0" borderId="12" xfId="2" applyFont="1" applyBorder="1" applyAlignment="1">
      <alignment horizontal="left" vertical="top" wrapText="1"/>
    </xf>
    <xf numFmtId="166" fontId="3" fillId="0" borderId="16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7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165" fontId="4" fillId="0" borderId="15" xfId="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167" fontId="3" fillId="0" borderId="11" xfId="0" applyNumberFormat="1" applyFont="1" applyFill="1" applyBorder="1"/>
    <xf numFmtId="0" fontId="3" fillId="0" borderId="5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8" xfId="0" applyFont="1" applyFill="1" applyBorder="1" applyAlignment="1">
      <alignment horizontal="justify" vertical="top" wrapText="1"/>
    </xf>
    <xf numFmtId="167" fontId="4" fillId="0" borderId="7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167" fontId="4" fillId="0" borderId="10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7" fontId="3" fillId="0" borderId="7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/>
    </xf>
    <xf numFmtId="167" fontId="3" fillId="0" borderId="5" xfId="1" applyNumberFormat="1" applyFont="1" applyFill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167" fontId="3" fillId="0" borderId="19" xfId="1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4" fillId="0" borderId="8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167" fontId="4" fillId="0" borderId="5" xfId="1" applyNumberFormat="1" applyFont="1" applyFill="1" applyBorder="1" applyAlignment="1">
      <alignment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4" fillId="0" borderId="7" xfId="1" applyNumberFormat="1" applyFont="1" applyFill="1" applyBorder="1" applyAlignment="1">
      <alignment horizontal="justify" vertical="top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/>
    </xf>
    <xf numFmtId="0" fontId="7" fillId="0" borderId="0" xfId="0" applyFont="1"/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166" fontId="0" fillId="0" borderId="0" xfId="0" applyNumberFormat="1" applyFill="1"/>
    <xf numFmtId="169" fontId="3" fillId="0" borderId="7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NumberFormat="1" applyFont="1" applyAlignment="1">
      <alignment horizontal="right"/>
    </xf>
    <xf numFmtId="165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0" fontId="9" fillId="0" borderId="7" xfId="0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8" fontId="9" fillId="0" borderId="7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9" fontId="9" fillId="0" borderId="8" xfId="1" applyNumberFormat="1" applyFont="1" applyFill="1" applyBorder="1" applyAlignment="1">
      <alignment horizontal="center"/>
    </xf>
    <xf numFmtId="169" fontId="9" fillId="0" borderId="7" xfId="1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67" fontId="4" fillId="0" borderId="7" xfId="1" applyNumberFormat="1" applyFont="1" applyFill="1" applyBorder="1" applyAlignment="1">
      <alignment horizontal="center"/>
    </xf>
    <xf numFmtId="167" fontId="3" fillId="0" borderId="10" xfId="1" applyNumberFormat="1" applyFont="1" applyBorder="1" applyAlignment="1">
      <alignment horizontal="center" vertical="center"/>
    </xf>
    <xf numFmtId="169" fontId="0" fillId="0" borderId="0" xfId="0" applyNumberFormat="1"/>
    <xf numFmtId="0" fontId="4" fillId="0" borderId="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8"/>
  <sheetViews>
    <sheetView view="pageBreakPreview" zoomScale="90" zoomScaleSheetLayoutView="90" workbookViewId="0">
      <selection activeCell="B14" sqref="B14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13.42578125" customWidth="1"/>
    <col min="5" max="5" width="15.28515625" customWidth="1"/>
    <col min="9" max="9" width="10.85546875" bestFit="1" customWidth="1"/>
  </cols>
  <sheetData>
    <row r="1" spans="1:5" ht="14.25" customHeight="1">
      <c r="A1" s="224" t="s">
        <v>340</v>
      </c>
      <c r="B1" s="224"/>
      <c r="C1" s="224"/>
      <c r="D1" s="224"/>
      <c r="E1" s="224"/>
    </row>
    <row r="2" spans="1:5" ht="15">
      <c r="A2" s="224" t="s">
        <v>383</v>
      </c>
      <c r="B2" s="224"/>
      <c r="C2" s="224"/>
      <c r="D2" s="224"/>
      <c r="E2" s="224"/>
    </row>
    <row r="3" spans="1:5" ht="15">
      <c r="A3" s="224" t="s">
        <v>341</v>
      </c>
      <c r="B3" s="224"/>
      <c r="C3" s="224"/>
      <c r="D3" s="224"/>
      <c r="E3" s="224"/>
    </row>
    <row r="4" spans="1:5" ht="15">
      <c r="A4" s="207"/>
      <c r="B4" s="222" t="s">
        <v>382</v>
      </c>
      <c r="C4" s="222"/>
      <c r="D4" s="222"/>
      <c r="E4" s="222"/>
    </row>
    <row r="5" spans="1:5" ht="6" customHeight="1">
      <c r="A5" s="14"/>
      <c r="B5" s="5"/>
      <c r="C5" s="6"/>
    </row>
    <row r="6" spans="1:5" ht="18.75" customHeight="1">
      <c r="A6" s="223" t="s">
        <v>12</v>
      </c>
      <c r="B6" s="223"/>
      <c r="C6" s="223"/>
      <c r="D6" s="223"/>
      <c r="E6" s="223"/>
    </row>
    <row r="7" spans="1:5" ht="19.5" customHeight="1">
      <c r="A7" s="223" t="s">
        <v>368</v>
      </c>
      <c r="B7" s="223"/>
      <c r="C7" s="223"/>
      <c r="D7" s="223"/>
      <c r="E7" s="223"/>
    </row>
    <row r="8" spans="1:5" ht="13.5" thickBot="1">
      <c r="A8" s="14"/>
      <c r="B8" s="5"/>
      <c r="C8" s="6"/>
    </row>
    <row r="9" spans="1:5" ht="26.25" thickBot="1">
      <c r="A9" s="204" t="s">
        <v>107</v>
      </c>
      <c r="B9" s="205" t="s">
        <v>71</v>
      </c>
      <c r="C9" s="206" t="s">
        <v>342</v>
      </c>
      <c r="D9" s="206" t="s">
        <v>369</v>
      </c>
      <c r="E9" s="206" t="s">
        <v>343</v>
      </c>
    </row>
    <row r="10" spans="1:5">
      <c r="A10" s="69" t="s">
        <v>294</v>
      </c>
      <c r="B10" s="84" t="s">
        <v>48</v>
      </c>
      <c r="C10" s="85">
        <f>SUM(C11+C15+C18+C20+C22+C29+C32+C13)</f>
        <v>27835.800000000003</v>
      </c>
      <c r="D10" s="85">
        <f>SUM(D11+D15+D18+D20+D22+D29+D32+D13+D35+D37)</f>
        <v>23725.56</v>
      </c>
      <c r="E10" s="85">
        <f t="shared" ref="E10:E19" si="0">D10/C10*100</f>
        <v>85.233979264113117</v>
      </c>
    </row>
    <row r="11" spans="1:5">
      <c r="A11" s="70" t="s">
        <v>295</v>
      </c>
      <c r="B11" s="86" t="s">
        <v>62</v>
      </c>
      <c r="C11" s="87">
        <f>SUM(C12)</f>
        <v>11483.6</v>
      </c>
      <c r="D11" s="87">
        <f>SUM(D12)</f>
        <v>10339.433000000001</v>
      </c>
      <c r="E11" s="85">
        <f t="shared" si="0"/>
        <v>90.036512940192978</v>
      </c>
    </row>
    <row r="12" spans="1:5">
      <c r="A12" s="71" t="s">
        <v>296</v>
      </c>
      <c r="B12" s="88" t="s">
        <v>63</v>
      </c>
      <c r="C12" s="89">
        <v>11483.6</v>
      </c>
      <c r="D12" s="89">
        <v>10339.433000000001</v>
      </c>
      <c r="E12" s="203">
        <f t="shared" si="0"/>
        <v>90.036512940192978</v>
      </c>
    </row>
    <row r="13" spans="1:5" ht="25.5">
      <c r="A13" s="70" t="s">
        <v>297</v>
      </c>
      <c r="B13" s="90" t="s">
        <v>140</v>
      </c>
      <c r="C13" s="87">
        <f>C14</f>
        <v>953.2</v>
      </c>
      <c r="D13" s="87">
        <f>D14</f>
        <v>809.01499999999999</v>
      </c>
      <c r="E13" s="85">
        <f t="shared" si="0"/>
        <v>84.873583718002507</v>
      </c>
    </row>
    <row r="14" spans="1:5" ht="25.5">
      <c r="A14" s="71" t="s">
        <v>298</v>
      </c>
      <c r="B14" s="91" t="s">
        <v>141</v>
      </c>
      <c r="C14" s="89">
        <v>953.2</v>
      </c>
      <c r="D14" s="89">
        <v>809.01499999999999</v>
      </c>
      <c r="E14" s="203">
        <f t="shared" si="0"/>
        <v>84.873583718002507</v>
      </c>
    </row>
    <row r="15" spans="1:5">
      <c r="A15" s="70" t="s">
        <v>299</v>
      </c>
      <c r="B15" s="86" t="s">
        <v>7</v>
      </c>
      <c r="C15" s="87">
        <f>SUM(C16:C17)</f>
        <v>7494.0999999999995</v>
      </c>
      <c r="D15" s="87">
        <f>SUM(D16:D17)</f>
        <v>6096.2209999999995</v>
      </c>
      <c r="E15" s="85">
        <f t="shared" si="0"/>
        <v>81.346939592479416</v>
      </c>
    </row>
    <row r="16" spans="1:5">
      <c r="A16" s="71" t="s">
        <v>284</v>
      </c>
      <c r="B16" s="88" t="s">
        <v>74</v>
      </c>
      <c r="C16" s="89">
        <f>932-292-177.1</f>
        <v>462.9</v>
      </c>
      <c r="D16" s="89">
        <v>481.15899999999999</v>
      </c>
      <c r="E16" s="203">
        <f t="shared" si="0"/>
        <v>103.9444804493411</v>
      </c>
    </row>
    <row r="17" spans="1:9">
      <c r="A17" s="72" t="s">
        <v>285</v>
      </c>
      <c r="B17" s="92" t="s">
        <v>75</v>
      </c>
      <c r="C17" s="93">
        <v>7031.2</v>
      </c>
      <c r="D17" s="93">
        <v>5615.0619999999999</v>
      </c>
      <c r="E17" s="203">
        <f t="shared" si="0"/>
        <v>79.859227443395156</v>
      </c>
    </row>
    <row r="18" spans="1:9">
      <c r="A18" s="73" t="s">
        <v>293</v>
      </c>
      <c r="B18" s="94" t="s">
        <v>39</v>
      </c>
      <c r="C18" s="95">
        <f>C19</f>
        <v>49.9</v>
      </c>
      <c r="D18" s="95">
        <f>D19</f>
        <v>26.056999999999999</v>
      </c>
      <c r="E18" s="85">
        <f t="shared" si="0"/>
        <v>52.2184368737475</v>
      </c>
    </row>
    <row r="19" spans="1:9" ht="38.25">
      <c r="A19" s="71" t="s">
        <v>286</v>
      </c>
      <c r="B19" s="91" t="s">
        <v>121</v>
      </c>
      <c r="C19" s="89">
        <v>49.9</v>
      </c>
      <c r="D19" s="89">
        <v>26.056999999999999</v>
      </c>
      <c r="E19" s="203">
        <f t="shared" si="0"/>
        <v>52.2184368737475</v>
      </c>
    </row>
    <row r="20" spans="1:9" ht="25.5" hidden="1" customHeight="1">
      <c r="A20" s="74" t="s">
        <v>28</v>
      </c>
      <c r="B20" s="96" t="s">
        <v>122</v>
      </c>
      <c r="C20" s="87">
        <v>0</v>
      </c>
      <c r="D20" s="87">
        <v>0</v>
      </c>
      <c r="E20" s="87">
        <v>0</v>
      </c>
    </row>
    <row r="21" spans="1:9" ht="12.75" hidden="1" customHeight="1">
      <c r="A21" s="71" t="s">
        <v>29</v>
      </c>
      <c r="B21" s="88" t="s">
        <v>7</v>
      </c>
      <c r="C21" s="89">
        <v>0</v>
      </c>
      <c r="D21" s="89">
        <v>0</v>
      </c>
      <c r="E21" s="89">
        <v>0</v>
      </c>
    </row>
    <row r="22" spans="1:9" ht="25.5">
      <c r="A22" s="74" t="s">
        <v>292</v>
      </c>
      <c r="B22" s="96" t="s">
        <v>123</v>
      </c>
      <c r="C22" s="87">
        <f>C23+C28</f>
        <v>5300</v>
      </c>
      <c r="D22" s="87">
        <f>D23+D28</f>
        <v>4833.134</v>
      </c>
      <c r="E22" s="85">
        <f t="shared" ref="E22:E31" si="1">D22/C22*100</f>
        <v>91.19120754716981</v>
      </c>
    </row>
    <row r="23" spans="1:9" ht="63.75">
      <c r="A23" s="72" t="s">
        <v>287</v>
      </c>
      <c r="B23" s="97" t="s">
        <v>124</v>
      </c>
      <c r="C23" s="98">
        <f>C24+C25+C26+C27</f>
        <v>4200</v>
      </c>
      <c r="D23" s="98">
        <f>D24+D25+D26+D27</f>
        <v>3794.915</v>
      </c>
      <c r="E23" s="203">
        <f t="shared" si="1"/>
        <v>90.355119047619041</v>
      </c>
    </row>
    <row r="24" spans="1:9" ht="51">
      <c r="A24" s="22" t="s">
        <v>209</v>
      </c>
      <c r="B24" s="99" t="s">
        <v>210</v>
      </c>
      <c r="C24" s="98">
        <v>400</v>
      </c>
      <c r="D24" s="98">
        <v>289.19200000000001</v>
      </c>
      <c r="E24" s="203">
        <f t="shared" si="1"/>
        <v>72.298000000000002</v>
      </c>
    </row>
    <row r="25" spans="1:9" ht="51">
      <c r="A25" s="23" t="s">
        <v>211</v>
      </c>
      <c r="B25" s="99" t="s">
        <v>212</v>
      </c>
      <c r="C25" s="98">
        <v>200</v>
      </c>
      <c r="D25" s="98">
        <v>133.06100000000001</v>
      </c>
      <c r="E25" s="203">
        <f t="shared" si="1"/>
        <v>66.530500000000004</v>
      </c>
    </row>
    <row r="26" spans="1:9" ht="39" thickBot="1">
      <c r="A26" s="22" t="s">
        <v>213</v>
      </c>
      <c r="B26" s="99" t="s">
        <v>214</v>
      </c>
      <c r="C26" s="137">
        <v>0</v>
      </c>
      <c r="D26" s="137">
        <v>71.153999999999996</v>
      </c>
      <c r="E26" s="203" t="e">
        <f t="shared" si="1"/>
        <v>#DIV/0!</v>
      </c>
    </row>
    <row r="27" spans="1:9" ht="26.25" customHeight="1" thickBot="1">
      <c r="A27" s="100" t="s">
        <v>216</v>
      </c>
      <c r="B27" s="101" t="s">
        <v>217</v>
      </c>
      <c r="C27" s="136">
        <v>3600</v>
      </c>
      <c r="D27" s="136">
        <v>3301.5079999999998</v>
      </c>
      <c r="E27" s="203">
        <f t="shared" si="1"/>
        <v>91.708555555555549</v>
      </c>
    </row>
    <row r="28" spans="1:9" ht="51">
      <c r="A28" s="75" t="s">
        <v>133</v>
      </c>
      <c r="B28" s="102" t="s">
        <v>132</v>
      </c>
      <c r="C28" s="103">
        <v>1100</v>
      </c>
      <c r="D28" s="103">
        <v>1038.2190000000001</v>
      </c>
      <c r="E28" s="203">
        <f t="shared" si="1"/>
        <v>94.383545454545455</v>
      </c>
    </row>
    <row r="29" spans="1:9">
      <c r="A29" s="76" t="s">
        <v>92</v>
      </c>
      <c r="B29" s="90" t="s">
        <v>93</v>
      </c>
      <c r="C29" s="87">
        <f>C30+C31</f>
        <v>2525</v>
      </c>
      <c r="D29" s="87">
        <f>D30+D31</f>
        <v>1533.0709999999999</v>
      </c>
      <c r="E29" s="85">
        <f t="shared" si="1"/>
        <v>60.715683168316822</v>
      </c>
    </row>
    <row r="30" spans="1:9">
      <c r="A30" s="71" t="s">
        <v>127</v>
      </c>
      <c r="B30" s="91" t="s">
        <v>142</v>
      </c>
      <c r="C30" s="98">
        <f>1633+282</f>
        <v>1915</v>
      </c>
      <c r="D30" s="98">
        <v>995.50099999999998</v>
      </c>
      <c r="E30" s="203">
        <f t="shared" si="1"/>
        <v>51.984386422976506</v>
      </c>
      <c r="I30" s="1"/>
    </row>
    <row r="31" spans="1:9">
      <c r="A31" s="71" t="s">
        <v>128</v>
      </c>
      <c r="B31" s="104" t="s">
        <v>143</v>
      </c>
      <c r="C31" s="98">
        <v>610</v>
      </c>
      <c r="D31" s="98">
        <v>537.57000000000005</v>
      </c>
      <c r="E31" s="203">
        <f t="shared" si="1"/>
        <v>88.12622950819673</v>
      </c>
      <c r="I31" s="1"/>
    </row>
    <row r="32" spans="1:9">
      <c r="A32" s="76" t="s">
        <v>291</v>
      </c>
      <c r="B32" s="90" t="s">
        <v>83</v>
      </c>
      <c r="C32" s="87">
        <f>C33+C34</f>
        <v>30</v>
      </c>
      <c r="D32" s="87">
        <f>D33+D34</f>
        <v>63.912999999999997</v>
      </c>
      <c r="E32" s="87">
        <f>E33+E34</f>
        <v>213.04333333333335</v>
      </c>
      <c r="I32" s="28"/>
    </row>
    <row r="33" spans="1:9" ht="51" hidden="1">
      <c r="A33" s="77" t="s">
        <v>94</v>
      </c>
      <c r="B33" s="104" t="s">
        <v>95</v>
      </c>
      <c r="C33" s="105">
        <v>0</v>
      </c>
      <c r="D33" s="105">
        <v>0</v>
      </c>
      <c r="E33" s="89">
        <v>0</v>
      </c>
      <c r="I33" s="28"/>
    </row>
    <row r="34" spans="1:9" ht="38.25">
      <c r="A34" s="78" t="s">
        <v>288</v>
      </c>
      <c r="B34" s="91" t="s">
        <v>84</v>
      </c>
      <c r="C34" s="89">
        <v>30</v>
      </c>
      <c r="D34" s="89">
        <f>20.997+42.916</f>
        <v>63.912999999999997</v>
      </c>
      <c r="E34" s="203">
        <f t="shared" ref="E34:E45" si="2">D34/C34*100</f>
        <v>213.04333333333335</v>
      </c>
    </row>
    <row r="35" spans="1:9" s="174" customFormat="1">
      <c r="A35" s="80" t="s">
        <v>344</v>
      </c>
      <c r="B35" s="106" t="s">
        <v>345</v>
      </c>
      <c r="C35" s="95">
        <v>0</v>
      </c>
      <c r="D35" s="95">
        <f>D36</f>
        <v>24.716000000000001</v>
      </c>
      <c r="E35" s="85" t="e">
        <f t="shared" si="2"/>
        <v>#DIV/0!</v>
      </c>
    </row>
    <row r="36" spans="1:9">
      <c r="A36" s="82" t="s">
        <v>346</v>
      </c>
      <c r="B36" s="97" t="s">
        <v>345</v>
      </c>
      <c r="C36" s="93">
        <v>0</v>
      </c>
      <c r="D36" s="93">
        <v>24.716000000000001</v>
      </c>
      <c r="E36" s="85" t="e">
        <f t="shared" si="2"/>
        <v>#DIV/0!</v>
      </c>
    </row>
    <row r="37" spans="1:9" s="174" customFormat="1">
      <c r="A37" s="80" t="s">
        <v>351</v>
      </c>
      <c r="B37" s="106" t="s">
        <v>353</v>
      </c>
      <c r="C37" s="95">
        <v>0</v>
      </c>
      <c r="D37" s="95">
        <f>D38</f>
        <v>0</v>
      </c>
      <c r="E37" s="85" t="e">
        <f t="shared" si="2"/>
        <v>#DIV/0!</v>
      </c>
    </row>
    <row r="38" spans="1:9">
      <c r="A38" s="82" t="s">
        <v>352</v>
      </c>
      <c r="B38" s="97" t="s">
        <v>354</v>
      </c>
      <c r="C38" s="93">
        <v>0</v>
      </c>
      <c r="D38" s="93">
        <v>0</v>
      </c>
      <c r="E38" s="85" t="e">
        <f t="shared" si="2"/>
        <v>#DIV/0!</v>
      </c>
    </row>
    <row r="39" spans="1:9">
      <c r="A39" s="79" t="s">
        <v>289</v>
      </c>
      <c r="B39" s="106" t="s">
        <v>65</v>
      </c>
      <c r="C39" s="95">
        <f>C40</f>
        <v>12963.600999999999</v>
      </c>
      <c r="D39" s="95">
        <f>D40</f>
        <v>9480.0479999999989</v>
      </c>
      <c r="E39" s="85">
        <f t="shared" si="2"/>
        <v>73.128199487164096</v>
      </c>
    </row>
    <row r="40" spans="1:9">
      <c r="A40" s="80" t="s">
        <v>290</v>
      </c>
      <c r="B40" s="106" t="s">
        <v>66</v>
      </c>
      <c r="C40" s="95">
        <f>C41+C42+C43+C46+C45+C44</f>
        <v>12963.600999999999</v>
      </c>
      <c r="D40" s="95">
        <f>D41+D42+D43+D46+D45+D44</f>
        <v>9480.0479999999989</v>
      </c>
      <c r="E40" s="85">
        <f t="shared" si="2"/>
        <v>73.128199487164096</v>
      </c>
    </row>
    <row r="41" spans="1:9" ht="25.5">
      <c r="A41" s="81" t="s">
        <v>312</v>
      </c>
      <c r="B41" s="180" t="s">
        <v>36</v>
      </c>
      <c r="C41" s="93">
        <v>1686.6</v>
      </c>
      <c r="D41" s="93">
        <v>1686.6</v>
      </c>
      <c r="E41" s="203">
        <f t="shared" si="2"/>
        <v>100</v>
      </c>
    </row>
    <row r="42" spans="1:9" ht="25.5">
      <c r="A42" s="82" t="s">
        <v>310</v>
      </c>
      <c r="B42" s="180" t="s">
        <v>37</v>
      </c>
      <c r="C42" s="93">
        <f>168+7233.449</f>
        <v>7401.4489999999996</v>
      </c>
      <c r="D42" s="93">
        <f>168+3822.68</f>
        <v>3990.68</v>
      </c>
      <c r="E42" s="203">
        <f t="shared" si="2"/>
        <v>53.917550468833873</v>
      </c>
      <c r="G42" s="220"/>
    </row>
    <row r="43" spans="1:9" ht="27" customHeight="1">
      <c r="A43" s="81" t="s">
        <v>311</v>
      </c>
      <c r="B43" s="180" t="s">
        <v>38</v>
      </c>
      <c r="C43" s="93">
        <f>412.9+75</f>
        <v>487.9</v>
      </c>
      <c r="D43" s="93">
        <f>412.9+75</f>
        <v>487.9</v>
      </c>
      <c r="E43" s="203">
        <f t="shared" si="2"/>
        <v>100</v>
      </c>
    </row>
    <row r="44" spans="1:9" ht="21" customHeight="1">
      <c r="A44" s="81" t="s">
        <v>314</v>
      </c>
      <c r="B44" s="180" t="s">
        <v>112</v>
      </c>
      <c r="C44" s="93">
        <v>3172.252</v>
      </c>
      <c r="D44" s="93">
        <v>3172.252</v>
      </c>
      <c r="E44" s="203">
        <f t="shared" si="2"/>
        <v>100</v>
      </c>
    </row>
    <row r="45" spans="1:9" ht="17.25" customHeight="1" thickBot="1">
      <c r="A45" s="83" t="s">
        <v>313</v>
      </c>
      <c r="B45" s="181" t="s">
        <v>26</v>
      </c>
      <c r="C45" s="93">
        <f>100+5+42.4+68</f>
        <v>215.4</v>
      </c>
      <c r="D45" s="93">
        <v>142.61600000000001</v>
      </c>
      <c r="E45" s="203">
        <f t="shared" si="2"/>
        <v>66.209842154131849</v>
      </c>
    </row>
    <row r="46" spans="1:9" ht="16.5" hidden="1" customHeight="1" thickBot="1">
      <c r="A46" s="81"/>
      <c r="B46" s="97"/>
      <c r="C46" s="93"/>
      <c r="D46" s="93"/>
      <c r="E46" s="93"/>
    </row>
    <row r="47" spans="1:9" ht="13.5" thickBot="1">
      <c r="A47" s="107" t="s">
        <v>11</v>
      </c>
      <c r="B47" s="108"/>
      <c r="C47" s="109">
        <f>SUM(C10+C39)</f>
        <v>40799.400999999998</v>
      </c>
      <c r="D47" s="109">
        <f>SUM(D10+D39)</f>
        <v>33205.608</v>
      </c>
      <c r="E47" s="85">
        <f>D47/C47*100</f>
        <v>81.387488997693865</v>
      </c>
    </row>
    <row r="48" spans="1:9">
      <c r="A48" s="4"/>
    </row>
    <row r="49" spans="1:3">
      <c r="B49" s="26"/>
      <c r="C49" s="1"/>
    </row>
    <row r="50" spans="1:3">
      <c r="A50" s="1"/>
    </row>
    <row r="51" spans="1:3">
      <c r="C51" s="1"/>
    </row>
    <row r="52" spans="1:3">
      <c r="C52" s="1"/>
    </row>
    <row r="53" spans="1:3">
      <c r="C53" s="1"/>
    </row>
    <row r="56" spans="1:3">
      <c r="C56" s="3"/>
    </row>
    <row r="57" spans="1:3">
      <c r="C57" s="3"/>
    </row>
    <row r="58" spans="1:3">
      <c r="C58" s="27"/>
    </row>
  </sheetData>
  <mergeCells count="6">
    <mergeCell ref="B4:E4"/>
    <mergeCell ref="A6:E6"/>
    <mergeCell ref="A7:E7"/>
    <mergeCell ref="A1:E1"/>
    <mergeCell ref="A2:E2"/>
    <mergeCell ref="A3:E3"/>
  </mergeCells>
  <printOptions horizontalCentered="1"/>
  <pageMargins left="1.1417322834645669" right="0.59055118110236227" top="0.19685039370078741" bottom="0.23622047244094491" header="0.31496062992125984" footer="0.31496062992125984"/>
  <pageSetup paperSize="9" scale="65" orientation="portrait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SheetLayoutView="100" workbookViewId="0">
      <selection activeCell="A3" sqref="A3:F3"/>
    </sheetView>
  </sheetViews>
  <sheetFormatPr defaultRowHeight="12.75"/>
  <cols>
    <col min="1" max="1" width="47.7109375" style="17" customWidth="1"/>
    <col min="2" max="2" width="8.140625" customWidth="1"/>
    <col min="3" max="3" width="9.85546875" customWidth="1"/>
    <col min="4" max="4" width="13.42578125" customWidth="1"/>
    <col min="5" max="6" width="12.42578125" customWidth="1"/>
  </cols>
  <sheetData>
    <row r="1" spans="1:6">
      <c r="A1" s="225" t="s">
        <v>348</v>
      </c>
      <c r="B1" s="225"/>
      <c r="C1" s="225"/>
      <c r="D1" s="225"/>
      <c r="E1" s="225"/>
      <c r="F1" s="225"/>
    </row>
    <row r="2" spans="1:6">
      <c r="A2" s="225" t="s">
        <v>383</v>
      </c>
      <c r="B2" s="225"/>
      <c r="C2" s="225"/>
      <c r="D2" s="225"/>
      <c r="E2" s="225"/>
      <c r="F2" s="225"/>
    </row>
    <row r="3" spans="1:6">
      <c r="A3" s="225" t="s">
        <v>341</v>
      </c>
      <c r="B3" s="225"/>
      <c r="C3" s="225"/>
      <c r="D3" s="225"/>
      <c r="E3" s="225"/>
      <c r="F3" s="225"/>
    </row>
    <row r="4" spans="1:6" ht="11.25" customHeight="1">
      <c r="A4" s="202"/>
      <c r="B4" s="228" t="str">
        <f>№1!B4</f>
        <v xml:space="preserve"> от "17" июня 2021 года   №291</v>
      </c>
      <c r="C4" s="228"/>
      <c r="D4" s="228"/>
      <c r="E4" s="228"/>
      <c r="F4" s="228"/>
    </row>
    <row r="5" spans="1:6" ht="7.5" customHeight="1">
      <c r="A5" s="31"/>
      <c r="B5" s="31"/>
      <c r="C5" s="31"/>
      <c r="D5" s="31"/>
      <c r="E5" s="24"/>
    </row>
    <row r="6" spans="1:6" hidden="1">
      <c r="A6" s="37"/>
      <c r="B6" s="29"/>
      <c r="C6" s="29"/>
      <c r="D6" s="110"/>
    </row>
    <row r="7" spans="1:6" ht="15.75">
      <c r="A7" s="226" t="s">
        <v>370</v>
      </c>
      <c r="B7" s="226"/>
      <c r="C7" s="226"/>
      <c r="D7" s="226"/>
      <c r="E7" s="226"/>
      <c r="F7" s="226"/>
    </row>
    <row r="8" spans="1:6" ht="15.75">
      <c r="A8" s="226" t="s">
        <v>13</v>
      </c>
      <c r="B8" s="226"/>
      <c r="C8" s="226"/>
      <c r="D8" s="226"/>
      <c r="E8" s="226"/>
      <c r="F8" s="226"/>
    </row>
    <row r="9" spans="1:6" ht="15.75">
      <c r="A9" s="227" t="s">
        <v>144</v>
      </c>
      <c r="B9" s="227"/>
      <c r="C9" s="227"/>
      <c r="D9" s="227"/>
      <c r="E9" s="227"/>
      <c r="F9" s="227"/>
    </row>
    <row r="10" spans="1:6" ht="6" customHeight="1">
      <c r="A10" s="40"/>
      <c r="B10" s="40"/>
      <c r="C10" s="40"/>
      <c r="D10" s="40"/>
    </row>
    <row r="11" spans="1:6" hidden="1">
      <c r="A11" s="40"/>
      <c r="B11" s="40"/>
      <c r="C11" s="40"/>
      <c r="D11" s="40"/>
    </row>
    <row r="12" spans="1:6" hidden="1">
      <c r="A12" s="40"/>
      <c r="B12" s="40"/>
      <c r="C12" s="40"/>
      <c r="D12" s="40"/>
    </row>
    <row r="13" spans="1:6" hidden="1">
      <c r="A13" s="40"/>
      <c r="B13" s="40"/>
      <c r="C13" s="40"/>
      <c r="D13" s="40"/>
    </row>
    <row r="14" spans="1:6" ht="13.5" thickBot="1">
      <c r="A14" s="42"/>
      <c r="B14" s="30"/>
      <c r="C14" s="30"/>
      <c r="F14" s="111" t="s">
        <v>215</v>
      </c>
    </row>
    <row r="15" spans="1:6" ht="38.25" customHeight="1" thickBot="1">
      <c r="A15" s="47" t="s">
        <v>14</v>
      </c>
      <c r="B15" s="112" t="s">
        <v>15</v>
      </c>
      <c r="C15" s="112" t="s">
        <v>125</v>
      </c>
      <c r="D15" s="206" t="s">
        <v>342</v>
      </c>
      <c r="E15" s="206" t="s">
        <v>374</v>
      </c>
      <c r="F15" s="206" t="s">
        <v>343</v>
      </c>
    </row>
    <row r="16" spans="1:6">
      <c r="A16" s="48">
        <v>1</v>
      </c>
      <c r="B16" s="34">
        <v>2</v>
      </c>
      <c r="C16" s="34">
        <v>3</v>
      </c>
      <c r="D16" s="34">
        <v>6</v>
      </c>
      <c r="E16" s="34">
        <v>6</v>
      </c>
      <c r="F16" s="34">
        <v>6</v>
      </c>
    </row>
    <row r="17" spans="1:6">
      <c r="A17" s="62" t="s">
        <v>16</v>
      </c>
      <c r="B17" s="113" t="s">
        <v>8</v>
      </c>
      <c r="C17" s="114"/>
      <c r="D17" s="129">
        <f>D18+D20+D21+D23+D24</f>
        <v>14088.630999999998</v>
      </c>
      <c r="E17" s="129">
        <f>E18+E20+E21+E23+E24</f>
        <v>13421.020999999999</v>
      </c>
      <c r="F17" s="129">
        <f>E17/D17*100</f>
        <v>95.261356479561428</v>
      </c>
    </row>
    <row r="18" spans="1:6" ht="25.5">
      <c r="A18" s="55" t="s">
        <v>31</v>
      </c>
      <c r="B18" s="113" t="s">
        <v>8</v>
      </c>
      <c r="C18" s="113" t="s">
        <v>17</v>
      </c>
      <c r="D18" s="129">
        <f>' №3'!G15</f>
        <v>1120.777</v>
      </c>
      <c r="E18" s="129">
        <f>' №3'!H15</f>
        <v>1115.8920000000001</v>
      </c>
      <c r="F18" s="129">
        <f>E18/D18*100</f>
        <v>99.564141662435972</v>
      </c>
    </row>
    <row r="19" spans="1:6" ht="33" hidden="1" customHeight="1">
      <c r="A19" s="59" t="s">
        <v>230</v>
      </c>
      <c r="B19" s="10" t="s">
        <v>8</v>
      </c>
      <c r="C19" s="9" t="s">
        <v>51</v>
      </c>
      <c r="D19" s="130">
        <f>' №3'!G22</f>
        <v>0</v>
      </c>
      <c r="E19" s="130">
        <f>' №3'!H22</f>
        <v>0</v>
      </c>
      <c r="F19" s="130">
        <f>' №3'!I22</f>
        <v>0</v>
      </c>
    </row>
    <row r="20" spans="1:6" ht="38.25">
      <c r="A20" s="55" t="s">
        <v>1</v>
      </c>
      <c r="B20" s="115" t="s">
        <v>8</v>
      </c>
      <c r="C20" s="116" t="s">
        <v>18</v>
      </c>
      <c r="D20" s="129">
        <f>' №3'!G32</f>
        <v>11641.233999999999</v>
      </c>
      <c r="E20" s="129">
        <f>' №3'!H32</f>
        <v>11144.834999999999</v>
      </c>
      <c r="F20" s="129">
        <f>E20/D20*100</f>
        <v>95.735855837963584</v>
      </c>
    </row>
    <row r="21" spans="1:6" ht="38.25">
      <c r="A21" s="60" t="s">
        <v>222</v>
      </c>
      <c r="B21" s="57" t="s">
        <v>8</v>
      </c>
      <c r="C21" s="9" t="s">
        <v>9</v>
      </c>
      <c r="D21" s="130">
        <f>' №3'!G53</f>
        <v>15.3</v>
      </c>
      <c r="E21" s="130">
        <f>' №3'!H53</f>
        <v>15.3</v>
      </c>
      <c r="F21" s="129">
        <f>E21/D21*100</f>
        <v>100</v>
      </c>
    </row>
    <row r="22" spans="1:6" hidden="1">
      <c r="A22" s="54" t="s">
        <v>97</v>
      </c>
      <c r="B22" s="115" t="s">
        <v>8</v>
      </c>
      <c r="C22" s="116" t="s">
        <v>21</v>
      </c>
      <c r="D22" s="129">
        <v>0</v>
      </c>
      <c r="E22" s="129">
        <v>0</v>
      </c>
      <c r="F22" s="129">
        <v>0</v>
      </c>
    </row>
    <row r="23" spans="1:6">
      <c r="A23" s="54" t="s">
        <v>73</v>
      </c>
      <c r="B23" s="113" t="s">
        <v>8</v>
      </c>
      <c r="C23" s="113" t="s">
        <v>98</v>
      </c>
      <c r="D23" s="35">
        <f>' №3'!G62</f>
        <v>50</v>
      </c>
      <c r="E23" s="35">
        <f>' №3'!H62</f>
        <v>0</v>
      </c>
      <c r="F23" s="129">
        <f t="shared" ref="F23:F36" si="0">E23/D23*100</f>
        <v>0</v>
      </c>
    </row>
    <row r="24" spans="1:6">
      <c r="A24" s="55" t="s">
        <v>99</v>
      </c>
      <c r="B24" s="113" t="s">
        <v>8</v>
      </c>
      <c r="C24" s="113" t="s">
        <v>100</v>
      </c>
      <c r="D24" s="35">
        <f>' №3'!G66</f>
        <v>1261.32</v>
      </c>
      <c r="E24" s="35">
        <f>' №3'!H66</f>
        <v>1144.9939999999999</v>
      </c>
      <c r="F24" s="129">
        <f t="shared" si="0"/>
        <v>90.777439507817206</v>
      </c>
    </row>
    <row r="25" spans="1:6">
      <c r="A25" s="55" t="s">
        <v>76</v>
      </c>
      <c r="B25" s="113" t="s">
        <v>17</v>
      </c>
      <c r="C25" s="113"/>
      <c r="D25" s="35">
        <f>D26</f>
        <v>412.89600000000002</v>
      </c>
      <c r="E25" s="35">
        <f>E26</f>
        <v>412.94000000000005</v>
      </c>
      <c r="F25" s="129">
        <f t="shared" si="0"/>
        <v>100.01065643648765</v>
      </c>
    </row>
    <row r="26" spans="1:6">
      <c r="A26" s="55" t="s">
        <v>27</v>
      </c>
      <c r="B26" s="113" t="s">
        <v>17</v>
      </c>
      <c r="C26" s="113" t="s">
        <v>51</v>
      </c>
      <c r="D26" s="35">
        <f>' №3'!G82</f>
        <v>412.89600000000002</v>
      </c>
      <c r="E26" s="35">
        <f>' №3'!H82</f>
        <v>412.94000000000005</v>
      </c>
      <c r="F26" s="129">
        <f t="shared" si="0"/>
        <v>100.01065643648765</v>
      </c>
    </row>
    <row r="27" spans="1:6" ht="25.5">
      <c r="A27" s="55" t="s">
        <v>68</v>
      </c>
      <c r="B27" s="113" t="s">
        <v>51</v>
      </c>
      <c r="C27" s="113"/>
      <c r="D27" s="35">
        <f>D29+D28</f>
        <v>100</v>
      </c>
      <c r="E27" s="35">
        <f>E29+E28</f>
        <v>33.82</v>
      </c>
      <c r="F27" s="129">
        <f t="shared" si="0"/>
        <v>33.82</v>
      </c>
    </row>
    <row r="28" spans="1:6" ht="38.25">
      <c r="A28" s="55" t="s">
        <v>79</v>
      </c>
      <c r="B28" s="113" t="s">
        <v>51</v>
      </c>
      <c r="C28" s="113" t="s">
        <v>23</v>
      </c>
      <c r="D28" s="35">
        <f>' №3'!G92</f>
        <v>50</v>
      </c>
      <c r="E28" s="35">
        <f>' №3'!H92</f>
        <v>0</v>
      </c>
      <c r="F28" s="129">
        <f t="shared" si="0"/>
        <v>0</v>
      </c>
    </row>
    <row r="29" spans="1:6">
      <c r="A29" s="55" t="s">
        <v>69</v>
      </c>
      <c r="B29" s="113" t="s">
        <v>51</v>
      </c>
      <c r="C29" s="113" t="s">
        <v>61</v>
      </c>
      <c r="D29" s="35">
        <f>' №3'!G101</f>
        <v>50</v>
      </c>
      <c r="E29" s="35">
        <f>' №3'!H101</f>
        <v>33.82</v>
      </c>
      <c r="F29" s="129">
        <f t="shared" si="0"/>
        <v>67.64</v>
      </c>
    </row>
    <row r="30" spans="1:6">
      <c r="A30" s="62" t="s">
        <v>55</v>
      </c>
      <c r="B30" s="113" t="s">
        <v>18</v>
      </c>
      <c r="C30" s="113"/>
      <c r="D30" s="35">
        <f>D31+D32</f>
        <v>3033.8286199999998</v>
      </c>
      <c r="E30" s="35">
        <f>E31+E32</f>
        <v>1776.7449999999999</v>
      </c>
      <c r="F30" s="129">
        <f t="shared" si="0"/>
        <v>58.564448508630647</v>
      </c>
    </row>
    <row r="31" spans="1:6">
      <c r="A31" s="62" t="s">
        <v>114</v>
      </c>
      <c r="B31" s="113" t="s">
        <v>18</v>
      </c>
      <c r="C31" s="113" t="s">
        <v>23</v>
      </c>
      <c r="D31" s="35">
        <f>' №3'!G109</f>
        <v>2764.4286199999997</v>
      </c>
      <c r="E31" s="35">
        <f>' №3'!H109</f>
        <v>1508.7809999999999</v>
      </c>
      <c r="F31" s="129">
        <f t="shared" si="0"/>
        <v>54.578403257885533</v>
      </c>
    </row>
    <row r="32" spans="1:6">
      <c r="A32" s="62" t="s">
        <v>86</v>
      </c>
      <c r="B32" s="113" t="s">
        <v>18</v>
      </c>
      <c r="C32" s="113" t="s">
        <v>67</v>
      </c>
      <c r="D32" s="35">
        <f>' №3'!G123</f>
        <v>269.39999999999998</v>
      </c>
      <c r="E32" s="35">
        <f>' №3'!H123</f>
        <v>267.964</v>
      </c>
      <c r="F32" s="129">
        <f t="shared" si="0"/>
        <v>99.466963622865634</v>
      </c>
    </row>
    <row r="33" spans="1:6">
      <c r="A33" s="55" t="s">
        <v>19</v>
      </c>
      <c r="B33" s="113" t="s">
        <v>20</v>
      </c>
      <c r="C33" s="18"/>
      <c r="D33" s="35">
        <f>SUM(D34+D35+D36)</f>
        <v>12103.776519999999</v>
      </c>
      <c r="E33" s="35">
        <f>SUM(E34+E35+E36)</f>
        <v>11736.523000000001</v>
      </c>
      <c r="F33" s="129">
        <f t="shared" si="0"/>
        <v>96.965793945442087</v>
      </c>
    </row>
    <row r="34" spans="1:6">
      <c r="A34" s="55" t="s">
        <v>46</v>
      </c>
      <c r="B34" s="113" t="s">
        <v>20</v>
      </c>
      <c r="C34" s="113" t="s">
        <v>8</v>
      </c>
      <c r="D34" s="131">
        <f>' №3'!G132</f>
        <v>2588.9499999999998</v>
      </c>
      <c r="E34" s="131">
        <f>' №3'!H132</f>
        <v>2002.11</v>
      </c>
      <c r="F34" s="129">
        <f t="shared" si="0"/>
        <v>77.332895575426335</v>
      </c>
    </row>
    <row r="35" spans="1:6">
      <c r="A35" s="54" t="s">
        <v>47</v>
      </c>
      <c r="B35" s="113" t="s">
        <v>20</v>
      </c>
      <c r="C35" s="113" t="s">
        <v>17</v>
      </c>
      <c r="D35" s="132">
        <f>' №3'!G144</f>
        <v>3435.5981000000002</v>
      </c>
      <c r="E35" s="132">
        <f>' №3'!H144</f>
        <v>2813.2620000000002</v>
      </c>
      <c r="F35" s="129">
        <f t="shared" si="0"/>
        <v>81.885654785989075</v>
      </c>
    </row>
    <row r="36" spans="1:6">
      <c r="A36" s="54" t="s">
        <v>50</v>
      </c>
      <c r="B36" s="113" t="s">
        <v>20</v>
      </c>
      <c r="C36" s="113" t="s">
        <v>51</v>
      </c>
      <c r="D36" s="132">
        <f>' №3'!G167</f>
        <v>6079.2284199999995</v>
      </c>
      <c r="E36" s="132">
        <f>' №3'!H167</f>
        <v>6921.1509999999998</v>
      </c>
      <c r="F36" s="129">
        <f t="shared" si="0"/>
        <v>113.84916837850948</v>
      </c>
    </row>
    <row r="37" spans="1:6" hidden="1">
      <c r="A37" s="62" t="s">
        <v>64</v>
      </c>
      <c r="B37" s="113" t="s">
        <v>21</v>
      </c>
      <c r="C37" s="117"/>
      <c r="D37" s="132">
        <f>D38</f>
        <v>0</v>
      </c>
      <c r="E37" s="132">
        <f>E38</f>
        <v>0</v>
      </c>
      <c r="F37" s="132">
        <f>F38</f>
        <v>0</v>
      </c>
    </row>
    <row r="38" spans="1:6" hidden="1">
      <c r="A38" s="62" t="s">
        <v>136</v>
      </c>
      <c r="B38" s="113" t="s">
        <v>21</v>
      </c>
      <c r="C38" s="117" t="s">
        <v>17</v>
      </c>
      <c r="D38" s="132"/>
      <c r="E38" s="132"/>
      <c r="F38" s="132"/>
    </row>
    <row r="39" spans="1:6">
      <c r="A39" s="54" t="s">
        <v>103</v>
      </c>
      <c r="B39" s="113" t="s">
        <v>22</v>
      </c>
      <c r="C39" s="117"/>
      <c r="D39" s="131">
        <f>SUM(D40)</f>
        <v>9963.0789999999997</v>
      </c>
      <c r="E39" s="131">
        <f>SUM(E40)</f>
        <v>8308.1540000000005</v>
      </c>
      <c r="F39" s="129">
        <f>E39/D39*100</f>
        <v>83.389422085281069</v>
      </c>
    </row>
    <row r="40" spans="1:6">
      <c r="A40" s="63" t="s">
        <v>10</v>
      </c>
      <c r="B40" s="113" t="s">
        <v>22</v>
      </c>
      <c r="C40" s="113" t="s">
        <v>8</v>
      </c>
      <c r="D40" s="131">
        <f>' №3'!G193</f>
        <v>9963.0789999999997</v>
      </c>
      <c r="E40" s="131">
        <f>' №3'!H193</f>
        <v>8308.1540000000005</v>
      </c>
      <c r="F40" s="129">
        <f>E40/D40*100</f>
        <v>83.389422085281069</v>
      </c>
    </row>
    <row r="41" spans="1:6" hidden="1">
      <c r="A41" s="64" t="s">
        <v>137</v>
      </c>
      <c r="B41" s="113" t="s">
        <v>23</v>
      </c>
      <c r="C41" s="113"/>
      <c r="D41" s="131">
        <f>D42</f>
        <v>0</v>
      </c>
      <c r="E41" s="131">
        <f>E42</f>
        <v>0</v>
      </c>
      <c r="F41" s="131">
        <f>F42</f>
        <v>0</v>
      </c>
    </row>
    <row r="42" spans="1:6" hidden="1">
      <c r="A42" s="64" t="s">
        <v>138</v>
      </c>
      <c r="B42" s="113" t="s">
        <v>23</v>
      </c>
      <c r="C42" s="113" t="s">
        <v>8</v>
      </c>
      <c r="D42" s="131"/>
      <c r="E42" s="131"/>
      <c r="F42" s="131"/>
    </row>
    <row r="43" spans="1:6">
      <c r="A43" s="65" t="s">
        <v>72</v>
      </c>
      <c r="B43" s="34">
        <v>10</v>
      </c>
      <c r="C43" s="34"/>
      <c r="D43" s="35">
        <f>SUM(D44+D45+D46+D47)</f>
        <v>257.73</v>
      </c>
      <c r="E43" s="35">
        <f>SUM(E44+E45+E46+E47)</f>
        <v>220.30199999999999</v>
      </c>
      <c r="F43" s="129">
        <f>E43/D43*100</f>
        <v>85.477825631474786</v>
      </c>
    </row>
    <row r="44" spans="1:6">
      <c r="A44" s="66" t="s">
        <v>49</v>
      </c>
      <c r="B44" s="118">
        <v>10</v>
      </c>
      <c r="C44" s="113" t="s">
        <v>8</v>
      </c>
      <c r="D44" s="133">
        <f>' №3'!G226</f>
        <v>257.73</v>
      </c>
      <c r="E44" s="133">
        <f>' №3'!H226</f>
        <v>220.30199999999999</v>
      </c>
      <c r="F44" s="129">
        <f>E44/D44*100</f>
        <v>85.477825631474786</v>
      </c>
    </row>
    <row r="45" spans="1:6" hidden="1">
      <c r="A45" s="65" t="s">
        <v>139</v>
      </c>
      <c r="B45" s="118">
        <v>10</v>
      </c>
      <c r="C45" s="113" t="s">
        <v>51</v>
      </c>
      <c r="D45" s="133">
        <f>1400-1400</f>
        <v>0</v>
      </c>
      <c r="E45" s="133">
        <f>1400-1400</f>
        <v>0</v>
      </c>
      <c r="F45" s="133">
        <f>1400-1400</f>
        <v>0</v>
      </c>
    </row>
    <row r="46" spans="1:6" hidden="1">
      <c r="A46" s="65" t="s">
        <v>113</v>
      </c>
      <c r="B46" s="118">
        <v>10</v>
      </c>
      <c r="C46" s="113" t="s">
        <v>18</v>
      </c>
      <c r="D46" s="133"/>
      <c r="E46" s="133"/>
      <c r="F46" s="133"/>
    </row>
    <row r="47" spans="1:6" hidden="1">
      <c r="A47" s="65" t="s">
        <v>85</v>
      </c>
      <c r="B47" s="118">
        <v>10</v>
      </c>
      <c r="C47" s="113" t="s">
        <v>9</v>
      </c>
      <c r="D47" s="133"/>
      <c r="E47" s="133"/>
      <c r="F47" s="133"/>
    </row>
    <row r="48" spans="1:6">
      <c r="A48" s="65" t="s">
        <v>102</v>
      </c>
      <c r="B48" s="118">
        <v>11</v>
      </c>
      <c r="C48" s="113"/>
      <c r="D48" s="133">
        <f>D49+D50</f>
        <v>350.00599999999997</v>
      </c>
      <c r="E48" s="133">
        <f>E49+E50</f>
        <v>249.38400000000001</v>
      </c>
      <c r="F48" s="129">
        <f>E48/D48*100</f>
        <v>71.251349976857554</v>
      </c>
    </row>
    <row r="49" spans="1:6" hidden="1">
      <c r="A49" s="65" t="s">
        <v>106</v>
      </c>
      <c r="B49" s="118">
        <v>11</v>
      </c>
      <c r="C49" s="113" t="s">
        <v>8</v>
      </c>
      <c r="D49" s="133">
        <f>' №3'!G236</f>
        <v>0</v>
      </c>
      <c r="E49" s="133">
        <f>' №3'!H236</f>
        <v>0</v>
      </c>
      <c r="F49" s="133">
        <f>' №3'!I236</f>
        <v>0</v>
      </c>
    </row>
    <row r="50" spans="1:6">
      <c r="A50" s="65" t="s">
        <v>104</v>
      </c>
      <c r="B50" s="118">
        <v>11</v>
      </c>
      <c r="C50" s="113" t="s">
        <v>17</v>
      </c>
      <c r="D50" s="133">
        <f>' №3'!G259</f>
        <v>350.00599999999997</v>
      </c>
      <c r="E50" s="133">
        <f>' №3'!H259</f>
        <v>249.38400000000001</v>
      </c>
      <c r="F50" s="129">
        <f>E50/D50*100</f>
        <v>71.251349976857554</v>
      </c>
    </row>
    <row r="51" spans="1:6">
      <c r="A51" s="119" t="s">
        <v>6</v>
      </c>
      <c r="B51" s="34"/>
      <c r="C51" s="34"/>
      <c r="D51" s="134">
        <f>D17+D25+D27+D30+D33+D37+D39+D41+D43+D48</f>
        <v>40309.947140000004</v>
      </c>
      <c r="E51" s="134">
        <f>E17+E25+E27+E30+E33+E37+E39+E41+E43+E48</f>
        <v>36158.889000000003</v>
      </c>
      <c r="F51" s="218">
        <f>E51/D51*100</f>
        <v>89.702149383666978</v>
      </c>
    </row>
    <row r="52" spans="1:6">
      <c r="A52" s="68"/>
      <c r="B52" s="5"/>
      <c r="C52" s="5"/>
      <c r="D52" s="12"/>
    </row>
    <row r="53" spans="1:6">
      <c r="D53" s="1"/>
    </row>
  </sheetData>
  <mergeCells count="7">
    <mergeCell ref="A1:F1"/>
    <mergeCell ref="A8:F8"/>
    <mergeCell ref="A9:F9"/>
    <mergeCell ref="A2:F2"/>
    <mergeCell ref="A3:F3"/>
    <mergeCell ref="B4:F4"/>
    <mergeCell ref="A7:F7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66"/>
  <sheetViews>
    <sheetView view="pageBreakPreview" zoomScale="88" zoomScaleSheetLayoutView="88" workbookViewId="0">
      <selection activeCell="A5" sqref="A5"/>
    </sheetView>
  </sheetViews>
  <sheetFormatPr defaultRowHeight="12.75"/>
  <cols>
    <col min="1" max="1" width="53" style="196" customWidth="1"/>
    <col min="2" max="2" width="8.28515625" style="4" customWidth="1"/>
    <col min="3" max="3" width="8.140625" style="4" customWidth="1"/>
    <col min="4" max="4" width="8.42578125" style="4" customWidth="1"/>
    <col min="5" max="5" width="12.5703125" style="4" customWidth="1"/>
    <col min="6" max="6" width="10.42578125" style="4" customWidth="1"/>
    <col min="7" max="7" width="14" style="197" customWidth="1"/>
    <col min="8" max="8" width="13.7109375" customWidth="1"/>
    <col min="9" max="9" width="11.85546875" customWidth="1"/>
  </cols>
  <sheetData>
    <row r="1" spans="1:13">
      <c r="A1" s="230" t="s">
        <v>349</v>
      </c>
      <c r="B1" s="230"/>
      <c r="C1" s="230"/>
      <c r="D1" s="230"/>
      <c r="E1" s="230"/>
      <c r="F1" s="230"/>
      <c r="G1" s="230"/>
      <c r="H1" s="230"/>
      <c r="I1" s="230"/>
    </row>
    <row r="2" spans="1:13" ht="12.75" customHeight="1">
      <c r="A2" s="225" t="s">
        <v>384</v>
      </c>
      <c r="B2" s="225"/>
      <c r="C2" s="225"/>
      <c r="D2" s="225"/>
      <c r="E2" s="225"/>
      <c r="F2" s="225"/>
      <c r="G2" s="225"/>
      <c r="H2" s="225"/>
      <c r="I2" s="225"/>
      <c r="J2" s="200"/>
      <c r="K2" s="200"/>
      <c r="L2" s="200"/>
      <c r="M2" s="200"/>
    </row>
    <row r="3" spans="1:13" ht="12.75" customHeight="1">
      <c r="A3" s="225" t="s">
        <v>341</v>
      </c>
      <c r="B3" s="225"/>
      <c r="C3" s="225"/>
      <c r="D3" s="225"/>
      <c r="E3" s="225"/>
      <c r="F3" s="225"/>
      <c r="G3" s="225"/>
      <c r="H3" s="225"/>
      <c r="I3" s="225"/>
      <c r="J3" s="200"/>
      <c r="K3" s="200"/>
      <c r="L3" s="200"/>
      <c r="M3" s="200"/>
    </row>
    <row r="4" spans="1:13" ht="12.75" customHeight="1">
      <c r="A4" s="228" t="s">
        <v>385</v>
      </c>
      <c r="B4" s="228"/>
      <c r="C4" s="228"/>
      <c r="D4" s="228"/>
      <c r="E4" s="228"/>
      <c r="F4" s="228"/>
      <c r="G4" s="228"/>
      <c r="H4" s="228"/>
      <c r="I4" s="228"/>
      <c r="J4" s="201"/>
      <c r="K4" s="201"/>
      <c r="L4" s="201"/>
      <c r="M4" s="201"/>
    </row>
    <row r="5" spans="1:13" ht="12.75" customHeight="1">
      <c r="A5" s="138"/>
      <c r="B5" s="176"/>
      <c r="C5" s="176"/>
      <c r="D5" s="176"/>
      <c r="E5" s="176"/>
      <c r="F5" s="176"/>
      <c r="G5" s="139"/>
      <c r="H5" s="5"/>
    </row>
    <row r="6" spans="1:13">
      <c r="A6" s="37"/>
      <c r="B6" s="32"/>
      <c r="C6" s="38"/>
      <c r="D6" s="38"/>
      <c r="E6" s="140"/>
      <c r="F6" s="141"/>
      <c r="G6" s="142"/>
      <c r="H6" s="5"/>
    </row>
    <row r="7" spans="1:13" ht="22.5" customHeight="1">
      <c r="A7" s="226" t="s">
        <v>371</v>
      </c>
      <c r="B7" s="226"/>
      <c r="C7" s="226"/>
      <c r="D7" s="226"/>
      <c r="E7" s="226"/>
      <c r="F7" s="226"/>
      <c r="G7" s="226"/>
      <c r="H7" s="226"/>
      <c r="I7" s="226"/>
    </row>
    <row r="8" spans="1:13" ht="2.25" customHeight="1">
      <c r="A8" s="229"/>
      <c r="B8" s="229"/>
      <c r="C8" s="229"/>
      <c r="D8" s="229"/>
      <c r="E8" s="229"/>
      <c r="F8" s="229"/>
      <c r="G8" s="229"/>
      <c r="H8" s="5"/>
    </row>
    <row r="9" spans="1:13" ht="12.75" hidden="1" customHeight="1">
      <c r="A9" s="229"/>
      <c r="B9" s="229"/>
      <c r="C9" s="229"/>
      <c r="D9" s="229"/>
      <c r="E9" s="229"/>
      <c r="F9" s="229"/>
      <c r="G9" s="39"/>
      <c r="H9" s="5"/>
    </row>
    <row r="10" spans="1:13" ht="12.75" hidden="1" customHeight="1">
      <c r="A10" s="40"/>
      <c r="B10" s="41"/>
      <c r="C10" s="41"/>
      <c r="D10" s="41"/>
      <c r="E10" s="175"/>
      <c r="F10" s="41"/>
      <c r="G10" s="39"/>
      <c r="H10" s="5"/>
    </row>
    <row r="11" spans="1:13" ht="13.5" thickBot="1">
      <c r="A11" s="42"/>
      <c r="B11" s="43"/>
      <c r="C11" s="44"/>
      <c r="D11" s="44"/>
      <c r="E11" s="45"/>
      <c r="F11" s="44"/>
      <c r="G11" s="46"/>
      <c r="H11" s="5"/>
    </row>
    <row r="12" spans="1:13" ht="26.25" thickBot="1">
      <c r="A12" s="47" t="s">
        <v>14</v>
      </c>
      <c r="B12" s="33" t="s">
        <v>54</v>
      </c>
      <c r="C12" s="178" t="s">
        <v>15</v>
      </c>
      <c r="D12" s="178" t="s">
        <v>125</v>
      </c>
      <c r="E12" s="47" t="s">
        <v>24</v>
      </c>
      <c r="F12" s="178" t="s">
        <v>126</v>
      </c>
      <c r="G12" s="206" t="s">
        <v>342</v>
      </c>
      <c r="H12" s="206" t="s">
        <v>373</v>
      </c>
      <c r="I12" s="206" t="s">
        <v>343</v>
      </c>
    </row>
    <row r="13" spans="1:13">
      <c r="A13" s="48">
        <v>1</v>
      </c>
      <c r="B13" s="177">
        <v>2</v>
      </c>
      <c r="C13" s="8">
        <v>3</v>
      </c>
      <c r="D13" s="8">
        <v>4</v>
      </c>
      <c r="E13" s="34">
        <v>5</v>
      </c>
      <c r="F13" s="8">
        <v>6</v>
      </c>
      <c r="G13" s="217">
        <v>7</v>
      </c>
      <c r="H13" s="217">
        <v>8</v>
      </c>
      <c r="I13" s="217">
        <v>9</v>
      </c>
    </row>
    <row r="14" spans="1:13">
      <c r="A14" s="49" t="s">
        <v>16</v>
      </c>
      <c r="B14" s="143" t="s">
        <v>82</v>
      </c>
      <c r="C14" s="135" t="s">
        <v>8</v>
      </c>
      <c r="D14" s="51"/>
      <c r="E14" s="52"/>
      <c r="F14" s="53"/>
      <c r="G14" s="120">
        <f>G15+G32+G62+G66+G58+G53+G22</f>
        <v>14088.630999999998</v>
      </c>
      <c r="H14" s="120">
        <f>H15+H32+H62+H66+H58+H53+H22</f>
        <v>13421.020999999999</v>
      </c>
      <c r="I14" s="120">
        <f t="shared" ref="I14:I21" si="0">H14/G14*100</f>
        <v>95.261356479561428</v>
      </c>
    </row>
    <row r="15" spans="1:13" ht="25.5">
      <c r="A15" s="148" t="s">
        <v>31</v>
      </c>
      <c r="B15" s="143" t="s">
        <v>82</v>
      </c>
      <c r="C15" s="135" t="s">
        <v>8</v>
      </c>
      <c r="D15" s="135" t="s">
        <v>17</v>
      </c>
      <c r="E15" s="135"/>
      <c r="F15" s="53"/>
      <c r="G15" s="120">
        <f t="shared" ref="G15:H18" si="1">G16</f>
        <v>1120.777</v>
      </c>
      <c r="H15" s="120">
        <f t="shared" si="1"/>
        <v>1115.8920000000001</v>
      </c>
      <c r="I15" s="120">
        <f t="shared" si="0"/>
        <v>99.564141662435972</v>
      </c>
    </row>
    <row r="16" spans="1:13" ht="25.5">
      <c r="A16" s="145" t="s">
        <v>145</v>
      </c>
      <c r="B16" s="151" t="s">
        <v>82</v>
      </c>
      <c r="C16" s="146" t="s">
        <v>8</v>
      </c>
      <c r="D16" s="146" t="s">
        <v>17</v>
      </c>
      <c r="E16" s="146" t="s">
        <v>242</v>
      </c>
      <c r="F16" s="44"/>
      <c r="G16" s="121">
        <f t="shared" si="1"/>
        <v>1120.777</v>
      </c>
      <c r="H16" s="121">
        <f t="shared" si="1"/>
        <v>1115.8920000000001</v>
      </c>
      <c r="I16" s="121">
        <f t="shared" si="0"/>
        <v>99.564141662435972</v>
      </c>
    </row>
    <row r="17" spans="1:10">
      <c r="A17" s="155" t="s">
        <v>44</v>
      </c>
      <c r="B17" s="151" t="s">
        <v>82</v>
      </c>
      <c r="C17" s="146" t="s">
        <v>8</v>
      </c>
      <c r="D17" s="146" t="s">
        <v>17</v>
      </c>
      <c r="E17" s="146" t="s">
        <v>243</v>
      </c>
      <c r="F17" s="44"/>
      <c r="G17" s="121">
        <f t="shared" si="1"/>
        <v>1120.777</v>
      </c>
      <c r="H17" s="121">
        <f t="shared" si="1"/>
        <v>1115.8920000000001</v>
      </c>
      <c r="I17" s="121">
        <f t="shared" si="0"/>
        <v>99.564141662435972</v>
      </c>
    </row>
    <row r="18" spans="1:10" ht="25.5">
      <c r="A18" s="56" t="s">
        <v>146</v>
      </c>
      <c r="B18" s="151" t="s">
        <v>82</v>
      </c>
      <c r="C18" s="146" t="s">
        <v>8</v>
      </c>
      <c r="D18" s="146" t="s">
        <v>17</v>
      </c>
      <c r="E18" s="146" t="s">
        <v>244</v>
      </c>
      <c r="F18" s="152" t="s">
        <v>131</v>
      </c>
      <c r="G18" s="121">
        <f t="shared" si="1"/>
        <v>1120.777</v>
      </c>
      <c r="H18" s="121">
        <f t="shared" si="1"/>
        <v>1115.8920000000001</v>
      </c>
      <c r="I18" s="121">
        <f t="shared" si="0"/>
        <v>99.564141662435972</v>
      </c>
    </row>
    <row r="19" spans="1:10" ht="25.5">
      <c r="A19" s="56" t="s">
        <v>147</v>
      </c>
      <c r="B19" s="151" t="s">
        <v>82</v>
      </c>
      <c r="C19" s="146" t="s">
        <v>8</v>
      </c>
      <c r="D19" s="146" t="s">
        <v>17</v>
      </c>
      <c r="E19" s="146" t="s">
        <v>244</v>
      </c>
      <c r="F19" s="152" t="s">
        <v>185</v>
      </c>
      <c r="G19" s="121">
        <f>G20+G21</f>
        <v>1120.777</v>
      </c>
      <c r="H19" s="121">
        <f>H20+H21</f>
        <v>1115.8920000000001</v>
      </c>
      <c r="I19" s="121">
        <f t="shared" si="0"/>
        <v>99.564141662435972</v>
      </c>
    </row>
    <row r="20" spans="1:10" ht="25.5">
      <c r="A20" s="56" t="s">
        <v>236</v>
      </c>
      <c r="B20" s="151" t="s">
        <v>82</v>
      </c>
      <c r="C20" s="146" t="s">
        <v>8</v>
      </c>
      <c r="D20" s="146" t="s">
        <v>17</v>
      </c>
      <c r="E20" s="146" t="s">
        <v>244</v>
      </c>
      <c r="F20" s="152" t="s">
        <v>186</v>
      </c>
      <c r="G20" s="121">
        <v>843.38499999999999</v>
      </c>
      <c r="H20" s="121">
        <v>838.5</v>
      </c>
      <c r="I20" s="121">
        <f t="shared" si="0"/>
        <v>99.420786473555964</v>
      </c>
      <c r="J20" s="2"/>
    </row>
    <row r="21" spans="1:10" ht="38.25">
      <c r="A21" s="58" t="s">
        <v>234</v>
      </c>
      <c r="B21" s="151" t="s">
        <v>82</v>
      </c>
      <c r="C21" s="146" t="s">
        <v>8</v>
      </c>
      <c r="D21" s="146" t="s">
        <v>17</v>
      </c>
      <c r="E21" s="146" t="s">
        <v>244</v>
      </c>
      <c r="F21" s="152" t="s">
        <v>235</v>
      </c>
      <c r="G21" s="121">
        <v>277.392</v>
      </c>
      <c r="H21" s="121">
        <v>277.392</v>
      </c>
      <c r="I21" s="121">
        <f t="shared" si="0"/>
        <v>100</v>
      </c>
    </row>
    <row r="22" spans="1:10" ht="36.75" hidden="1" customHeight="1">
      <c r="A22" s="144" t="s">
        <v>230</v>
      </c>
      <c r="B22" s="135" t="s">
        <v>82</v>
      </c>
      <c r="C22" s="135" t="s">
        <v>8</v>
      </c>
      <c r="D22" s="135" t="s">
        <v>51</v>
      </c>
      <c r="E22" s="135"/>
      <c r="F22" s="135"/>
      <c r="G22" s="122">
        <f t="shared" ref="G22:H24" si="2">G23</f>
        <v>0</v>
      </c>
      <c r="H22" s="122">
        <f t="shared" si="2"/>
        <v>0</v>
      </c>
      <c r="I22" s="122">
        <f t="shared" ref="I22:I24" si="3">I23</f>
        <v>0</v>
      </c>
    </row>
    <row r="23" spans="1:10" ht="24" hidden="1" customHeight="1">
      <c r="A23" s="145" t="s">
        <v>231</v>
      </c>
      <c r="B23" s="146" t="s">
        <v>82</v>
      </c>
      <c r="C23" s="146" t="s">
        <v>8</v>
      </c>
      <c r="D23" s="146" t="s">
        <v>51</v>
      </c>
      <c r="E23" s="146" t="s">
        <v>246</v>
      </c>
      <c r="F23" s="146"/>
      <c r="G23" s="123">
        <f t="shared" si="2"/>
        <v>0</v>
      </c>
      <c r="H23" s="123">
        <f t="shared" si="2"/>
        <v>0</v>
      </c>
      <c r="I23" s="123">
        <f t="shared" si="3"/>
        <v>0</v>
      </c>
    </row>
    <row r="24" spans="1:10" ht="24.75" hidden="1" customHeight="1">
      <c r="A24" s="145" t="s">
        <v>232</v>
      </c>
      <c r="B24" s="146" t="s">
        <v>82</v>
      </c>
      <c r="C24" s="146" t="s">
        <v>8</v>
      </c>
      <c r="D24" s="146" t="s">
        <v>51</v>
      </c>
      <c r="E24" s="146" t="s">
        <v>245</v>
      </c>
      <c r="F24" s="146"/>
      <c r="G24" s="123">
        <f t="shared" si="2"/>
        <v>0</v>
      </c>
      <c r="H24" s="123">
        <f t="shared" si="2"/>
        <v>0</v>
      </c>
      <c r="I24" s="123">
        <f t="shared" si="3"/>
        <v>0</v>
      </c>
    </row>
    <row r="25" spans="1:10" ht="24" hidden="1" customHeight="1">
      <c r="A25" s="147" t="s">
        <v>146</v>
      </c>
      <c r="B25" s="146" t="s">
        <v>82</v>
      </c>
      <c r="C25" s="146" t="s">
        <v>8</v>
      </c>
      <c r="D25" s="146" t="s">
        <v>51</v>
      </c>
      <c r="E25" s="146" t="s">
        <v>247</v>
      </c>
      <c r="F25" s="146"/>
      <c r="G25" s="123">
        <f>G26+G31</f>
        <v>0</v>
      </c>
      <c r="H25" s="123">
        <f>H26+H31</f>
        <v>0</v>
      </c>
      <c r="I25" s="123">
        <f>I26+I31</f>
        <v>0</v>
      </c>
    </row>
    <row r="26" spans="1:10" ht="27.75" hidden="1" customHeight="1">
      <c r="A26" s="147" t="s">
        <v>233</v>
      </c>
      <c r="B26" s="146" t="s">
        <v>82</v>
      </c>
      <c r="C26" s="146" t="s">
        <v>8</v>
      </c>
      <c r="D26" s="146" t="s">
        <v>51</v>
      </c>
      <c r="E26" s="146" t="s">
        <v>247</v>
      </c>
      <c r="F26" s="146" t="s">
        <v>185</v>
      </c>
      <c r="G26" s="123">
        <f>G27+G29</f>
        <v>0</v>
      </c>
      <c r="H26" s="123">
        <f>H27+H29</f>
        <v>0</v>
      </c>
      <c r="I26" s="123">
        <f>I27+I29</f>
        <v>0</v>
      </c>
    </row>
    <row r="27" spans="1:10" ht="24.75" hidden="1" customHeight="1">
      <c r="A27" s="147" t="s">
        <v>237</v>
      </c>
      <c r="B27" s="146" t="s">
        <v>82</v>
      </c>
      <c r="C27" s="146" t="s">
        <v>8</v>
      </c>
      <c r="D27" s="146" t="s">
        <v>51</v>
      </c>
      <c r="E27" s="146" t="s">
        <v>247</v>
      </c>
      <c r="F27" s="146" t="s">
        <v>186</v>
      </c>
      <c r="G27" s="123">
        <v>0</v>
      </c>
      <c r="H27" s="123">
        <v>0</v>
      </c>
      <c r="I27" s="123">
        <v>0</v>
      </c>
    </row>
    <row r="28" spans="1:10" ht="24" hidden="1" customHeight="1">
      <c r="A28" s="147" t="s">
        <v>150</v>
      </c>
      <c r="B28" s="146" t="s">
        <v>82</v>
      </c>
      <c r="C28" s="146" t="s">
        <v>8</v>
      </c>
      <c r="D28" s="146" t="s">
        <v>51</v>
      </c>
      <c r="E28" s="146" t="s">
        <v>247</v>
      </c>
      <c r="F28" s="146" t="s">
        <v>187</v>
      </c>
      <c r="G28" s="123"/>
      <c r="H28" s="123"/>
      <c r="I28" s="123"/>
    </row>
    <row r="29" spans="1:10" ht="24" hidden="1" customHeight="1">
      <c r="A29" s="58" t="s">
        <v>234</v>
      </c>
      <c r="B29" s="146" t="s">
        <v>82</v>
      </c>
      <c r="C29" s="146" t="s">
        <v>8</v>
      </c>
      <c r="D29" s="146" t="s">
        <v>51</v>
      </c>
      <c r="E29" s="146" t="s">
        <v>247</v>
      </c>
      <c r="F29" s="146" t="s">
        <v>235</v>
      </c>
      <c r="G29" s="123">
        <v>0</v>
      </c>
      <c r="H29" s="123">
        <v>0</v>
      </c>
      <c r="I29" s="123">
        <v>0</v>
      </c>
    </row>
    <row r="30" spans="1:10" ht="27.75" hidden="1" customHeight="1">
      <c r="A30" s="147" t="s">
        <v>151</v>
      </c>
      <c r="B30" s="146" t="s">
        <v>82</v>
      </c>
      <c r="C30" s="146" t="s">
        <v>8</v>
      </c>
      <c r="D30" s="146" t="s">
        <v>51</v>
      </c>
      <c r="E30" s="146" t="s">
        <v>247</v>
      </c>
      <c r="F30" s="146" t="s">
        <v>188</v>
      </c>
      <c r="G30" s="123">
        <f>G31</f>
        <v>0</v>
      </c>
      <c r="H30" s="123">
        <f>H31</f>
        <v>0</v>
      </c>
      <c r="I30" s="123">
        <f>I31</f>
        <v>0</v>
      </c>
    </row>
    <row r="31" spans="1:10" ht="24.75" hidden="1" customHeight="1">
      <c r="A31" s="147" t="s">
        <v>152</v>
      </c>
      <c r="B31" s="146" t="s">
        <v>82</v>
      </c>
      <c r="C31" s="146" t="s">
        <v>8</v>
      </c>
      <c r="D31" s="146" t="s">
        <v>51</v>
      </c>
      <c r="E31" s="146" t="s">
        <v>247</v>
      </c>
      <c r="F31" s="146" t="s">
        <v>189</v>
      </c>
      <c r="G31" s="123">
        <v>0</v>
      </c>
      <c r="H31" s="123">
        <v>0</v>
      </c>
      <c r="I31" s="123">
        <v>0</v>
      </c>
    </row>
    <row r="32" spans="1:10" ht="38.25">
      <c r="A32" s="148" t="s">
        <v>1</v>
      </c>
      <c r="B32" s="146" t="s">
        <v>82</v>
      </c>
      <c r="C32" s="149" t="s">
        <v>8</v>
      </c>
      <c r="D32" s="150" t="s">
        <v>18</v>
      </c>
      <c r="E32" s="51"/>
      <c r="F32" s="53"/>
      <c r="G32" s="120">
        <f>G33+G50</f>
        <v>11641.233999999999</v>
      </c>
      <c r="H32" s="120">
        <f>H33+H50</f>
        <v>11144.834999999999</v>
      </c>
      <c r="I32" s="120">
        <f t="shared" ref="I32:I54" si="4">H32/G32*100</f>
        <v>95.735855837963584</v>
      </c>
      <c r="J32" s="2"/>
    </row>
    <row r="33" spans="1:9" ht="25.5">
      <c r="A33" s="145" t="s">
        <v>148</v>
      </c>
      <c r="B33" s="151" t="s">
        <v>82</v>
      </c>
      <c r="C33" s="152" t="s">
        <v>8</v>
      </c>
      <c r="D33" s="153" t="s">
        <v>18</v>
      </c>
      <c r="E33" s="151" t="s">
        <v>248</v>
      </c>
      <c r="F33" s="154"/>
      <c r="G33" s="123">
        <f t="shared" ref="G33:H34" si="5">G34</f>
        <v>11566.233999999999</v>
      </c>
      <c r="H33" s="123">
        <f t="shared" si="5"/>
        <v>11069.834999999999</v>
      </c>
      <c r="I33" s="121">
        <f t="shared" si="4"/>
        <v>95.708205453910068</v>
      </c>
    </row>
    <row r="34" spans="1:9" ht="25.5">
      <c r="A34" s="155" t="s">
        <v>149</v>
      </c>
      <c r="B34" s="151" t="s">
        <v>82</v>
      </c>
      <c r="C34" s="152" t="s">
        <v>8</v>
      </c>
      <c r="D34" s="153" t="s">
        <v>18</v>
      </c>
      <c r="E34" s="151" t="s">
        <v>249</v>
      </c>
      <c r="F34" s="152"/>
      <c r="G34" s="121">
        <f t="shared" si="5"/>
        <v>11566.233999999999</v>
      </c>
      <c r="H34" s="121">
        <f t="shared" si="5"/>
        <v>11069.834999999999</v>
      </c>
      <c r="I34" s="121">
        <f t="shared" si="4"/>
        <v>95.708205453910068</v>
      </c>
    </row>
    <row r="35" spans="1:9" ht="25.5">
      <c r="A35" s="56" t="s">
        <v>146</v>
      </c>
      <c r="B35" s="151" t="s">
        <v>82</v>
      </c>
      <c r="C35" s="154" t="s">
        <v>8</v>
      </c>
      <c r="D35" s="154" t="s">
        <v>18</v>
      </c>
      <c r="E35" s="146" t="s">
        <v>250</v>
      </c>
      <c r="F35" s="152"/>
      <c r="G35" s="121">
        <f>G36+G40+G46+G44+G42</f>
        <v>11566.233999999999</v>
      </c>
      <c r="H35" s="121">
        <f>H36+H40+H46+H44+H42</f>
        <v>11069.834999999999</v>
      </c>
      <c r="I35" s="121">
        <f t="shared" si="4"/>
        <v>95.708205453910068</v>
      </c>
    </row>
    <row r="36" spans="1:9" ht="25.5">
      <c r="A36" s="56" t="s">
        <v>147</v>
      </c>
      <c r="B36" s="151" t="s">
        <v>82</v>
      </c>
      <c r="C36" s="154" t="s">
        <v>8</v>
      </c>
      <c r="D36" s="154" t="s">
        <v>18</v>
      </c>
      <c r="E36" s="146" t="s">
        <v>250</v>
      </c>
      <c r="F36" s="152" t="s">
        <v>185</v>
      </c>
      <c r="G36" s="121">
        <f>G37+G39+G38</f>
        <v>9230.3279999999995</v>
      </c>
      <c r="H36" s="121">
        <f>H37+H39+H38</f>
        <v>9182.9009999999998</v>
      </c>
      <c r="I36" s="121">
        <f t="shared" si="4"/>
        <v>99.486182939544506</v>
      </c>
    </row>
    <row r="37" spans="1:9" ht="25.5">
      <c r="A37" s="56" t="s">
        <v>238</v>
      </c>
      <c r="B37" s="151" t="s">
        <v>82</v>
      </c>
      <c r="C37" s="154" t="s">
        <v>8</v>
      </c>
      <c r="D37" s="154" t="s">
        <v>18</v>
      </c>
      <c r="E37" s="146" t="s">
        <v>250</v>
      </c>
      <c r="F37" s="152" t="s">
        <v>186</v>
      </c>
      <c r="G37" s="121">
        <f>6969.868+45.54</f>
        <v>7015.4080000000004</v>
      </c>
      <c r="H37" s="121">
        <f>6967.152+45.54</f>
        <v>7012.692</v>
      </c>
      <c r="I37" s="121">
        <f t="shared" si="4"/>
        <v>99.961285216768573</v>
      </c>
    </row>
    <row r="38" spans="1:9" ht="38.25">
      <c r="A38" s="58" t="s">
        <v>234</v>
      </c>
      <c r="B38" s="151" t="s">
        <v>82</v>
      </c>
      <c r="C38" s="154" t="s">
        <v>8</v>
      </c>
      <c r="D38" s="154" t="s">
        <v>18</v>
      </c>
      <c r="E38" s="146" t="s">
        <v>250</v>
      </c>
      <c r="F38" s="152" t="s">
        <v>235</v>
      </c>
      <c r="G38" s="121">
        <v>2041.154</v>
      </c>
      <c r="H38" s="121">
        <v>2040.3340000000001</v>
      </c>
      <c r="I38" s="121">
        <f t="shared" si="4"/>
        <v>99.959826647082977</v>
      </c>
    </row>
    <row r="39" spans="1:9" ht="25.5">
      <c r="A39" s="56" t="s">
        <v>150</v>
      </c>
      <c r="B39" s="151" t="s">
        <v>82</v>
      </c>
      <c r="C39" s="154" t="s">
        <v>8</v>
      </c>
      <c r="D39" s="154" t="s">
        <v>18</v>
      </c>
      <c r="E39" s="146" t="s">
        <v>250</v>
      </c>
      <c r="F39" s="152" t="s">
        <v>187</v>
      </c>
      <c r="G39" s="121">
        <f>33.766+140</f>
        <v>173.76599999999999</v>
      </c>
      <c r="H39" s="121">
        <f>3.302+126.573</f>
        <v>129.875</v>
      </c>
      <c r="I39" s="121">
        <f t="shared" si="4"/>
        <v>74.741318785032746</v>
      </c>
    </row>
    <row r="40" spans="1:9" ht="25.5">
      <c r="A40" s="155" t="s">
        <v>151</v>
      </c>
      <c r="B40" s="151" t="s">
        <v>82</v>
      </c>
      <c r="C40" s="154" t="s">
        <v>8</v>
      </c>
      <c r="D40" s="154" t="s">
        <v>18</v>
      </c>
      <c r="E40" s="146" t="s">
        <v>250</v>
      </c>
      <c r="F40" s="153" t="s">
        <v>188</v>
      </c>
      <c r="G40" s="121">
        <f>G41</f>
        <v>2086.306</v>
      </c>
      <c r="H40" s="121">
        <f>H41</f>
        <v>1648.162</v>
      </c>
      <c r="I40" s="121">
        <f t="shared" si="4"/>
        <v>78.999053830070949</v>
      </c>
    </row>
    <row r="41" spans="1:9" ht="25.5">
      <c r="A41" s="155" t="s">
        <v>152</v>
      </c>
      <c r="B41" s="151" t="s">
        <v>82</v>
      </c>
      <c r="C41" s="154" t="s">
        <v>8</v>
      </c>
      <c r="D41" s="154" t="s">
        <v>18</v>
      </c>
      <c r="E41" s="146" t="s">
        <v>250</v>
      </c>
      <c r="F41" s="153" t="s">
        <v>189</v>
      </c>
      <c r="G41" s="121">
        <v>2086.306</v>
      </c>
      <c r="H41" s="121">
        <v>1648.162</v>
      </c>
      <c r="I41" s="121">
        <f t="shared" si="4"/>
        <v>78.999053830070949</v>
      </c>
    </row>
    <row r="42" spans="1:9" ht="25.5">
      <c r="A42" s="36" t="s">
        <v>355</v>
      </c>
      <c r="B42" s="151" t="s">
        <v>82</v>
      </c>
      <c r="C42" s="154" t="s">
        <v>8</v>
      </c>
      <c r="D42" s="154" t="s">
        <v>18</v>
      </c>
      <c r="E42" s="146" t="s">
        <v>250</v>
      </c>
      <c r="F42" s="153" t="s">
        <v>198</v>
      </c>
      <c r="G42" s="121">
        <f>G43</f>
        <v>0</v>
      </c>
      <c r="H42" s="121">
        <f>H43</f>
        <v>0</v>
      </c>
      <c r="I42" s="121" t="e">
        <f t="shared" si="4"/>
        <v>#DIV/0!</v>
      </c>
    </row>
    <row r="43" spans="1:9" ht="25.5">
      <c r="A43" s="36" t="s">
        <v>356</v>
      </c>
      <c r="B43" s="151" t="s">
        <v>82</v>
      </c>
      <c r="C43" s="154" t="s">
        <v>8</v>
      </c>
      <c r="D43" s="154" t="s">
        <v>18</v>
      </c>
      <c r="E43" s="146" t="s">
        <v>250</v>
      </c>
      <c r="F43" s="153" t="s">
        <v>199</v>
      </c>
      <c r="G43" s="121">
        <v>0</v>
      </c>
      <c r="H43" s="121">
        <v>0</v>
      </c>
      <c r="I43" s="121" t="e">
        <f t="shared" si="4"/>
        <v>#DIV/0!</v>
      </c>
    </row>
    <row r="44" spans="1:9">
      <c r="A44" s="56" t="s">
        <v>357</v>
      </c>
      <c r="B44" s="151" t="s">
        <v>82</v>
      </c>
      <c r="C44" s="154" t="s">
        <v>8</v>
      </c>
      <c r="D44" s="154" t="s">
        <v>18</v>
      </c>
      <c r="E44" s="146" t="s">
        <v>250</v>
      </c>
      <c r="F44" s="153" t="s">
        <v>358</v>
      </c>
      <c r="G44" s="121">
        <f>G45</f>
        <v>65.3</v>
      </c>
      <c r="H44" s="121">
        <f>H45</f>
        <v>65.3</v>
      </c>
      <c r="I44" s="121">
        <f t="shared" si="4"/>
        <v>100</v>
      </c>
    </row>
    <row r="45" spans="1:9" ht="25.5">
      <c r="A45" s="56" t="s">
        <v>359</v>
      </c>
      <c r="B45" s="151" t="s">
        <v>82</v>
      </c>
      <c r="C45" s="154" t="s">
        <v>8</v>
      </c>
      <c r="D45" s="154" t="s">
        <v>18</v>
      </c>
      <c r="E45" s="146" t="s">
        <v>250</v>
      </c>
      <c r="F45" s="153" t="s">
        <v>360</v>
      </c>
      <c r="G45" s="121">
        <v>65.3</v>
      </c>
      <c r="H45" s="121">
        <v>65.3</v>
      </c>
      <c r="I45" s="121">
        <f t="shared" si="4"/>
        <v>100</v>
      </c>
    </row>
    <row r="46" spans="1:9" ht="15" customHeight="1">
      <c r="A46" s="56" t="s">
        <v>153</v>
      </c>
      <c r="B46" s="151" t="s">
        <v>82</v>
      </c>
      <c r="C46" s="154" t="s">
        <v>8</v>
      </c>
      <c r="D46" s="154" t="s">
        <v>18</v>
      </c>
      <c r="E46" s="146" t="s">
        <v>250</v>
      </c>
      <c r="F46" s="153" t="s">
        <v>190</v>
      </c>
      <c r="G46" s="121">
        <f>G47+G48+G49</f>
        <v>184.3</v>
      </c>
      <c r="H46" s="121">
        <f>H47+H48+H49</f>
        <v>173.47200000000001</v>
      </c>
      <c r="I46" s="121">
        <f t="shared" si="4"/>
        <v>94.124796527400974</v>
      </c>
    </row>
    <row r="47" spans="1:9">
      <c r="A47" s="56" t="s">
        <v>154</v>
      </c>
      <c r="B47" s="151" t="s">
        <v>82</v>
      </c>
      <c r="C47" s="154" t="s">
        <v>8</v>
      </c>
      <c r="D47" s="154" t="s">
        <v>18</v>
      </c>
      <c r="E47" s="146" t="s">
        <v>250</v>
      </c>
      <c r="F47" s="153" t="s">
        <v>191</v>
      </c>
      <c r="G47" s="121">
        <v>0.8</v>
      </c>
      <c r="H47" s="121">
        <v>0.26400000000000001</v>
      </c>
      <c r="I47" s="121">
        <f t="shared" si="4"/>
        <v>33</v>
      </c>
    </row>
    <row r="48" spans="1:9">
      <c r="A48" s="182" t="s">
        <v>218</v>
      </c>
      <c r="B48" s="151" t="s">
        <v>82</v>
      </c>
      <c r="C48" s="154" t="s">
        <v>8</v>
      </c>
      <c r="D48" s="154" t="s">
        <v>18</v>
      </c>
      <c r="E48" s="146" t="s">
        <v>250</v>
      </c>
      <c r="F48" s="153" t="s">
        <v>192</v>
      </c>
      <c r="G48" s="121">
        <v>3.2</v>
      </c>
      <c r="H48" s="121">
        <v>3.17</v>
      </c>
      <c r="I48" s="121">
        <f t="shared" si="4"/>
        <v>99.0625</v>
      </c>
    </row>
    <row r="49" spans="1:9">
      <c r="A49" s="182" t="s">
        <v>219</v>
      </c>
      <c r="B49" s="151" t="s">
        <v>82</v>
      </c>
      <c r="C49" s="154" t="s">
        <v>8</v>
      </c>
      <c r="D49" s="154" t="s">
        <v>18</v>
      </c>
      <c r="E49" s="146" t="s">
        <v>250</v>
      </c>
      <c r="F49" s="153" t="s">
        <v>220</v>
      </c>
      <c r="G49" s="121">
        <f>10.3+170</f>
        <v>180.3</v>
      </c>
      <c r="H49" s="121">
        <f>0.038+170</f>
        <v>170.03800000000001</v>
      </c>
      <c r="I49" s="121">
        <f t="shared" si="4"/>
        <v>94.308374930671107</v>
      </c>
    </row>
    <row r="50" spans="1:9" ht="29.25" customHeight="1">
      <c r="A50" s="49" t="s">
        <v>156</v>
      </c>
      <c r="B50" s="143" t="s">
        <v>82</v>
      </c>
      <c r="C50" s="156" t="s">
        <v>8</v>
      </c>
      <c r="D50" s="156" t="s">
        <v>18</v>
      </c>
      <c r="E50" s="135" t="s">
        <v>251</v>
      </c>
      <c r="F50" s="150"/>
      <c r="G50" s="120">
        <f t="shared" ref="G50:H51" si="6">G51</f>
        <v>75</v>
      </c>
      <c r="H50" s="120">
        <f t="shared" si="6"/>
        <v>75</v>
      </c>
      <c r="I50" s="121">
        <f t="shared" si="4"/>
        <v>100</v>
      </c>
    </row>
    <row r="51" spans="1:9" ht="25.5">
      <c r="A51" s="155" t="s">
        <v>151</v>
      </c>
      <c r="B51" s="151" t="s">
        <v>82</v>
      </c>
      <c r="C51" s="154" t="s">
        <v>8</v>
      </c>
      <c r="D51" s="154" t="s">
        <v>18</v>
      </c>
      <c r="E51" s="146" t="s">
        <v>251</v>
      </c>
      <c r="F51" s="153" t="s">
        <v>188</v>
      </c>
      <c r="G51" s="121">
        <f t="shared" si="6"/>
        <v>75</v>
      </c>
      <c r="H51" s="121">
        <f t="shared" si="6"/>
        <v>75</v>
      </c>
      <c r="I51" s="121">
        <f t="shared" si="4"/>
        <v>100</v>
      </c>
    </row>
    <row r="52" spans="1:9" ht="25.5">
      <c r="A52" s="155" t="s">
        <v>152</v>
      </c>
      <c r="B52" s="151" t="s">
        <v>82</v>
      </c>
      <c r="C52" s="154" t="s">
        <v>8</v>
      </c>
      <c r="D52" s="154" t="s">
        <v>18</v>
      </c>
      <c r="E52" s="146" t="s">
        <v>251</v>
      </c>
      <c r="F52" s="153" t="s">
        <v>189</v>
      </c>
      <c r="G52" s="121">
        <v>75</v>
      </c>
      <c r="H52" s="121">
        <v>75</v>
      </c>
      <c r="I52" s="121">
        <f t="shared" si="4"/>
        <v>100</v>
      </c>
    </row>
    <row r="53" spans="1:9" ht="38.25" customHeight="1">
      <c r="A53" s="183" t="s">
        <v>222</v>
      </c>
      <c r="B53" s="184" t="s">
        <v>82</v>
      </c>
      <c r="C53" s="185" t="s">
        <v>8</v>
      </c>
      <c r="D53" s="184" t="s">
        <v>9</v>
      </c>
      <c r="E53" s="184"/>
      <c r="F53" s="150"/>
      <c r="G53" s="120">
        <f t="shared" ref="G53:H56" si="7">G54</f>
        <v>15.3</v>
      </c>
      <c r="H53" s="120">
        <f t="shared" si="7"/>
        <v>15.3</v>
      </c>
      <c r="I53" s="121">
        <f t="shared" si="4"/>
        <v>100</v>
      </c>
    </row>
    <row r="54" spans="1:9" ht="12.75" customHeight="1">
      <c r="A54" s="60" t="s">
        <v>223</v>
      </c>
      <c r="B54" s="157" t="s">
        <v>82</v>
      </c>
      <c r="C54" s="186" t="s">
        <v>8</v>
      </c>
      <c r="D54" s="157" t="s">
        <v>9</v>
      </c>
      <c r="E54" s="157" t="s">
        <v>252</v>
      </c>
      <c r="F54" s="153"/>
      <c r="G54" s="121">
        <f t="shared" si="7"/>
        <v>15.3</v>
      </c>
      <c r="H54" s="121">
        <f t="shared" si="7"/>
        <v>15.3</v>
      </c>
      <c r="I54" s="121">
        <f t="shared" si="4"/>
        <v>100</v>
      </c>
    </row>
    <row r="55" spans="1:9" ht="13.5" customHeight="1">
      <c r="A55" s="60" t="s">
        <v>112</v>
      </c>
      <c r="B55" s="157" t="s">
        <v>82</v>
      </c>
      <c r="C55" s="186" t="s">
        <v>8</v>
      </c>
      <c r="D55" s="157" t="s">
        <v>9</v>
      </c>
      <c r="E55" s="157" t="s">
        <v>253</v>
      </c>
      <c r="F55" s="153"/>
      <c r="G55" s="121">
        <f t="shared" si="7"/>
        <v>15.3</v>
      </c>
      <c r="H55" s="121">
        <f t="shared" si="7"/>
        <v>15.3</v>
      </c>
      <c r="I55" s="121">
        <f t="shared" ref="I55" si="8">H55/G55*100</f>
        <v>100</v>
      </c>
    </row>
    <row r="56" spans="1:9" ht="25.5" customHeight="1">
      <c r="A56" s="158" t="s">
        <v>221</v>
      </c>
      <c r="B56" s="157" t="s">
        <v>82</v>
      </c>
      <c r="C56" s="186" t="s">
        <v>8</v>
      </c>
      <c r="D56" s="157" t="s">
        <v>9</v>
      </c>
      <c r="E56" s="157" t="s">
        <v>253</v>
      </c>
      <c r="F56" s="153" t="s">
        <v>300</v>
      </c>
      <c r="G56" s="121">
        <f t="shared" si="7"/>
        <v>15.3</v>
      </c>
      <c r="H56" s="121">
        <f t="shared" si="7"/>
        <v>15.3</v>
      </c>
      <c r="I56" s="121">
        <f t="shared" ref="I56" si="9">H56/G56*100</f>
        <v>100</v>
      </c>
    </row>
    <row r="57" spans="1:9" ht="15.75" customHeight="1">
      <c r="A57" s="60" t="s">
        <v>225</v>
      </c>
      <c r="B57" s="157" t="s">
        <v>82</v>
      </c>
      <c r="C57" s="186" t="s">
        <v>8</v>
      </c>
      <c r="D57" s="157" t="s">
        <v>9</v>
      </c>
      <c r="E57" s="157" t="s">
        <v>253</v>
      </c>
      <c r="F57" s="153" t="s">
        <v>300</v>
      </c>
      <c r="G57" s="121">
        <v>15.3</v>
      </c>
      <c r="H57" s="121">
        <v>15.3</v>
      </c>
      <c r="I57" s="121">
        <f t="shared" ref="I57" si="10">H57/G57*100</f>
        <v>100</v>
      </c>
    </row>
    <row r="58" spans="1:9" hidden="1">
      <c r="A58" s="49" t="s">
        <v>97</v>
      </c>
      <c r="B58" s="143" t="s">
        <v>82</v>
      </c>
      <c r="C58" s="156" t="s">
        <v>8</v>
      </c>
      <c r="D58" s="156" t="s">
        <v>21</v>
      </c>
      <c r="E58" s="157" t="s">
        <v>253</v>
      </c>
      <c r="F58" s="150"/>
      <c r="G58" s="120">
        <f t="shared" ref="G58:H60" si="11">G59</f>
        <v>0</v>
      </c>
      <c r="H58" s="120">
        <f t="shared" si="11"/>
        <v>0</v>
      </c>
      <c r="I58" s="121" t="e">
        <f t="shared" ref="I58:I100" si="12">H58/G58*100</f>
        <v>#DIV/0!</v>
      </c>
    </row>
    <row r="59" spans="1:9" ht="25.5" hidden="1">
      <c r="A59" s="56" t="s">
        <v>224</v>
      </c>
      <c r="B59" s="151" t="s">
        <v>82</v>
      </c>
      <c r="C59" s="154" t="s">
        <v>8</v>
      </c>
      <c r="D59" s="154" t="s">
        <v>21</v>
      </c>
      <c r="E59" s="157" t="s">
        <v>253</v>
      </c>
      <c r="F59" s="153"/>
      <c r="G59" s="121">
        <f t="shared" si="11"/>
        <v>0</v>
      </c>
      <c r="H59" s="121">
        <f t="shared" si="11"/>
        <v>0</v>
      </c>
      <c r="I59" s="121" t="e">
        <f t="shared" si="12"/>
        <v>#DIV/0!</v>
      </c>
    </row>
    <row r="60" spans="1:9" ht="6.75" hidden="1" customHeight="1">
      <c r="A60" s="158" t="s">
        <v>221</v>
      </c>
      <c r="B60" s="151" t="s">
        <v>82</v>
      </c>
      <c r="C60" s="154" t="s">
        <v>8</v>
      </c>
      <c r="D60" s="154" t="s">
        <v>21</v>
      </c>
      <c r="E60" s="157" t="s">
        <v>253</v>
      </c>
      <c r="F60" s="153" t="s">
        <v>226</v>
      </c>
      <c r="G60" s="121">
        <f t="shared" si="11"/>
        <v>0</v>
      </c>
      <c r="H60" s="121">
        <f t="shared" si="11"/>
        <v>0</v>
      </c>
      <c r="I60" s="121" t="e">
        <f t="shared" si="12"/>
        <v>#DIV/0!</v>
      </c>
    </row>
    <row r="61" spans="1:9" hidden="1">
      <c r="A61" s="56" t="s">
        <v>227</v>
      </c>
      <c r="B61" s="151" t="s">
        <v>82</v>
      </c>
      <c r="C61" s="154" t="s">
        <v>8</v>
      </c>
      <c r="D61" s="154" t="s">
        <v>21</v>
      </c>
      <c r="E61" s="157" t="s">
        <v>253</v>
      </c>
      <c r="F61" s="153" t="s">
        <v>228</v>
      </c>
      <c r="G61" s="121">
        <v>0</v>
      </c>
      <c r="H61" s="121">
        <v>0</v>
      </c>
      <c r="I61" s="121" t="e">
        <f t="shared" si="12"/>
        <v>#DIV/0!</v>
      </c>
    </row>
    <row r="62" spans="1:9">
      <c r="A62" s="67" t="s">
        <v>73</v>
      </c>
      <c r="B62" s="143" t="s">
        <v>82</v>
      </c>
      <c r="C62" s="135" t="s">
        <v>8</v>
      </c>
      <c r="D62" s="135" t="s">
        <v>98</v>
      </c>
      <c r="E62" s="135"/>
      <c r="F62" s="156"/>
      <c r="G62" s="122">
        <f>SUM(G63)</f>
        <v>50</v>
      </c>
      <c r="H62" s="122">
        <f>SUM(H63)</f>
        <v>0</v>
      </c>
      <c r="I62" s="120">
        <f t="shared" si="12"/>
        <v>0</v>
      </c>
    </row>
    <row r="63" spans="1:9">
      <c r="A63" s="187" t="s">
        <v>229</v>
      </c>
      <c r="B63" s="151" t="s">
        <v>82</v>
      </c>
      <c r="C63" s="146" t="s">
        <v>8</v>
      </c>
      <c r="D63" s="146" t="s">
        <v>98</v>
      </c>
      <c r="E63" s="146" t="s">
        <v>254</v>
      </c>
      <c r="F63" s="179"/>
      <c r="G63" s="123">
        <f>SUM(G65)</f>
        <v>50</v>
      </c>
      <c r="H63" s="123">
        <f>SUM(H65)</f>
        <v>0</v>
      </c>
      <c r="I63" s="121">
        <f t="shared" si="12"/>
        <v>0</v>
      </c>
    </row>
    <row r="64" spans="1:9">
      <c r="A64" s="187" t="s">
        <v>157</v>
      </c>
      <c r="B64" s="151" t="s">
        <v>82</v>
      </c>
      <c r="C64" s="146" t="s">
        <v>8</v>
      </c>
      <c r="D64" s="146" t="s">
        <v>98</v>
      </c>
      <c r="E64" s="146" t="s">
        <v>255</v>
      </c>
      <c r="F64" s="166"/>
      <c r="G64" s="123">
        <f>G65</f>
        <v>50</v>
      </c>
      <c r="H64" s="123">
        <f>H65</f>
        <v>0</v>
      </c>
      <c r="I64" s="121">
        <f t="shared" si="12"/>
        <v>0</v>
      </c>
    </row>
    <row r="65" spans="1:9">
      <c r="A65" s="145" t="s">
        <v>158</v>
      </c>
      <c r="B65" s="151" t="s">
        <v>82</v>
      </c>
      <c r="C65" s="146" t="s">
        <v>8</v>
      </c>
      <c r="D65" s="146" t="s">
        <v>98</v>
      </c>
      <c r="E65" s="146" t="s">
        <v>255</v>
      </c>
      <c r="F65" s="153" t="s">
        <v>193</v>
      </c>
      <c r="G65" s="123">
        <v>50</v>
      </c>
      <c r="H65" s="123">
        <v>0</v>
      </c>
      <c r="I65" s="121">
        <f t="shared" si="12"/>
        <v>0</v>
      </c>
    </row>
    <row r="66" spans="1:9">
      <c r="A66" s="148" t="s">
        <v>99</v>
      </c>
      <c r="B66" s="143" t="s">
        <v>82</v>
      </c>
      <c r="C66" s="135" t="s">
        <v>8</v>
      </c>
      <c r="D66" s="135" t="s">
        <v>100</v>
      </c>
      <c r="E66" s="135"/>
      <c r="F66" s="150"/>
      <c r="G66" s="122">
        <f>G67+G74+G71</f>
        <v>1261.32</v>
      </c>
      <c r="H66" s="122">
        <f>H67+H74+H71</f>
        <v>1144.9939999999999</v>
      </c>
      <c r="I66" s="120">
        <f t="shared" si="12"/>
        <v>90.777439507817206</v>
      </c>
    </row>
    <row r="67" spans="1:9" ht="25.5">
      <c r="A67" s="155" t="s">
        <v>159</v>
      </c>
      <c r="B67" s="151" t="s">
        <v>82</v>
      </c>
      <c r="C67" s="146" t="s">
        <v>8</v>
      </c>
      <c r="D67" s="146" t="s">
        <v>100</v>
      </c>
      <c r="E67" s="146" t="s">
        <v>256</v>
      </c>
      <c r="F67" s="153"/>
      <c r="G67" s="123">
        <f t="shared" ref="G67:H72" si="13">G68</f>
        <v>105</v>
      </c>
      <c r="H67" s="123">
        <f t="shared" si="13"/>
        <v>26.1</v>
      </c>
      <c r="I67" s="121">
        <f t="shared" si="12"/>
        <v>24.857142857142858</v>
      </c>
    </row>
    <row r="68" spans="1:9" ht="38.25">
      <c r="A68" s="155" t="s">
        <v>160</v>
      </c>
      <c r="B68" s="151" t="s">
        <v>82</v>
      </c>
      <c r="C68" s="146" t="s">
        <v>8</v>
      </c>
      <c r="D68" s="146" t="s">
        <v>100</v>
      </c>
      <c r="E68" s="146" t="s">
        <v>257</v>
      </c>
      <c r="F68" s="153"/>
      <c r="G68" s="123">
        <f t="shared" si="13"/>
        <v>105</v>
      </c>
      <c r="H68" s="123">
        <f t="shared" si="13"/>
        <v>26.1</v>
      </c>
      <c r="I68" s="121">
        <f t="shared" si="12"/>
        <v>24.857142857142858</v>
      </c>
    </row>
    <row r="69" spans="1:9" ht="25.5">
      <c r="A69" s="155" t="s">
        <v>151</v>
      </c>
      <c r="B69" s="151" t="s">
        <v>82</v>
      </c>
      <c r="C69" s="146" t="s">
        <v>8</v>
      </c>
      <c r="D69" s="146" t="s">
        <v>100</v>
      </c>
      <c r="E69" s="146" t="s">
        <v>257</v>
      </c>
      <c r="F69" s="153" t="s">
        <v>188</v>
      </c>
      <c r="G69" s="123">
        <f t="shared" si="13"/>
        <v>105</v>
      </c>
      <c r="H69" s="123">
        <f t="shared" si="13"/>
        <v>26.1</v>
      </c>
      <c r="I69" s="121">
        <f t="shared" si="12"/>
        <v>24.857142857142858</v>
      </c>
    </row>
    <row r="70" spans="1:9" ht="25.5">
      <c r="A70" s="155" t="s">
        <v>152</v>
      </c>
      <c r="B70" s="151" t="s">
        <v>82</v>
      </c>
      <c r="C70" s="146" t="s">
        <v>8</v>
      </c>
      <c r="D70" s="146" t="s">
        <v>100</v>
      </c>
      <c r="E70" s="146" t="s">
        <v>257</v>
      </c>
      <c r="F70" s="153" t="s">
        <v>189</v>
      </c>
      <c r="G70" s="123">
        <f>100+5</f>
        <v>105</v>
      </c>
      <c r="H70" s="123">
        <v>26.1</v>
      </c>
      <c r="I70" s="121">
        <f t="shared" si="12"/>
        <v>24.857142857142858</v>
      </c>
    </row>
    <row r="71" spans="1:9">
      <c r="A71" s="221" t="s">
        <v>376</v>
      </c>
      <c r="B71" s="151" t="s">
        <v>82</v>
      </c>
      <c r="C71" s="146" t="s">
        <v>8</v>
      </c>
      <c r="D71" s="146" t="s">
        <v>100</v>
      </c>
      <c r="E71" s="146" t="s">
        <v>381</v>
      </c>
      <c r="F71" s="153"/>
      <c r="G71" s="123">
        <f t="shared" si="13"/>
        <v>30.251000000000001</v>
      </c>
      <c r="H71" s="123">
        <f t="shared" si="13"/>
        <v>30.251000000000001</v>
      </c>
      <c r="I71" s="121">
        <f t="shared" ref="I71:I73" si="14">H71/G71*100</f>
        <v>100</v>
      </c>
    </row>
    <row r="72" spans="1:9" ht="52.5" customHeight="1">
      <c r="A72" s="36" t="s">
        <v>377</v>
      </c>
      <c r="B72" s="151" t="s">
        <v>82</v>
      </c>
      <c r="C72" s="146" t="s">
        <v>8</v>
      </c>
      <c r="D72" s="146" t="s">
        <v>100</v>
      </c>
      <c r="E72" s="146" t="s">
        <v>381</v>
      </c>
      <c r="F72" s="153" t="s">
        <v>379</v>
      </c>
      <c r="G72" s="123">
        <f t="shared" si="13"/>
        <v>30.251000000000001</v>
      </c>
      <c r="H72" s="123">
        <f t="shared" si="13"/>
        <v>30.251000000000001</v>
      </c>
      <c r="I72" s="121">
        <f t="shared" si="14"/>
        <v>100</v>
      </c>
    </row>
    <row r="73" spans="1:9" ht="27.75" customHeight="1">
      <c r="A73" s="36" t="s">
        <v>378</v>
      </c>
      <c r="B73" s="151" t="s">
        <v>82</v>
      </c>
      <c r="C73" s="146" t="s">
        <v>8</v>
      </c>
      <c r="D73" s="146" t="s">
        <v>100</v>
      </c>
      <c r="E73" s="146" t="s">
        <v>381</v>
      </c>
      <c r="F73" s="153" t="s">
        <v>380</v>
      </c>
      <c r="G73" s="123">
        <v>30.251000000000001</v>
      </c>
      <c r="H73" s="123">
        <v>30.251000000000001</v>
      </c>
      <c r="I73" s="121">
        <f t="shared" si="14"/>
        <v>100</v>
      </c>
    </row>
    <row r="74" spans="1:9" ht="25.5">
      <c r="A74" s="188" t="s">
        <v>129</v>
      </c>
      <c r="B74" s="151" t="s">
        <v>82</v>
      </c>
      <c r="C74" s="146" t="s">
        <v>8</v>
      </c>
      <c r="D74" s="146" t="s">
        <v>100</v>
      </c>
      <c r="E74" s="146" t="s">
        <v>258</v>
      </c>
      <c r="F74" s="153"/>
      <c r="G74" s="123">
        <f>G75</f>
        <v>1126.069</v>
      </c>
      <c r="H74" s="123">
        <f>H75</f>
        <v>1088.643</v>
      </c>
      <c r="I74" s="121">
        <f t="shared" si="12"/>
        <v>96.676402600551128</v>
      </c>
    </row>
    <row r="75" spans="1:9">
      <c r="A75" s="188" t="s">
        <v>130</v>
      </c>
      <c r="B75" s="151" t="s">
        <v>82</v>
      </c>
      <c r="C75" s="146" t="s">
        <v>8</v>
      </c>
      <c r="D75" s="146" t="s">
        <v>100</v>
      </c>
      <c r="E75" s="146" t="s">
        <v>259</v>
      </c>
      <c r="F75" s="153"/>
      <c r="G75" s="123">
        <f>G76+G79</f>
        <v>1126.069</v>
      </c>
      <c r="H75" s="123">
        <f>H76+H79</f>
        <v>1088.643</v>
      </c>
      <c r="I75" s="121">
        <f t="shared" si="12"/>
        <v>96.676402600551128</v>
      </c>
    </row>
    <row r="76" spans="1:9" ht="25.5">
      <c r="A76" s="56" t="s">
        <v>147</v>
      </c>
      <c r="B76" s="151" t="s">
        <v>82</v>
      </c>
      <c r="C76" s="146" t="s">
        <v>8</v>
      </c>
      <c r="D76" s="146" t="s">
        <v>100</v>
      </c>
      <c r="E76" s="146" t="s">
        <v>259</v>
      </c>
      <c r="F76" s="153" t="s">
        <v>185</v>
      </c>
      <c r="G76" s="123">
        <f>G77+G78</f>
        <v>731.49900000000002</v>
      </c>
      <c r="H76" s="123">
        <f>H77+H78</f>
        <v>731.50299999999993</v>
      </c>
      <c r="I76" s="121">
        <f t="shared" si="12"/>
        <v>100.00054682234698</v>
      </c>
    </row>
    <row r="77" spans="1:9">
      <c r="A77" s="56" t="s">
        <v>239</v>
      </c>
      <c r="B77" s="151" t="s">
        <v>82</v>
      </c>
      <c r="C77" s="146" t="s">
        <v>8</v>
      </c>
      <c r="D77" s="146" t="s">
        <v>100</v>
      </c>
      <c r="E77" s="146" t="s">
        <v>259</v>
      </c>
      <c r="F77" s="153" t="s">
        <v>186</v>
      </c>
      <c r="G77" s="123">
        <f>542.041+0.806</f>
        <v>542.84700000000009</v>
      </c>
      <c r="H77" s="123">
        <f>542.041+0.81</f>
        <v>542.851</v>
      </c>
      <c r="I77" s="121">
        <f t="shared" si="12"/>
        <v>100.0007368558728</v>
      </c>
    </row>
    <row r="78" spans="1:9" ht="38.25">
      <c r="A78" s="58" t="s">
        <v>234</v>
      </c>
      <c r="B78" s="151" t="s">
        <v>82</v>
      </c>
      <c r="C78" s="146" t="s">
        <v>8</v>
      </c>
      <c r="D78" s="146" t="s">
        <v>100</v>
      </c>
      <c r="E78" s="146" t="s">
        <v>259</v>
      </c>
      <c r="F78" s="153" t="s">
        <v>235</v>
      </c>
      <c r="G78" s="123">
        <v>188.65199999999999</v>
      </c>
      <c r="H78" s="123">
        <v>188.65199999999999</v>
      </c>
      <c r="I78" s="121">
        <f t="shared" si="12"/>
        <v>100</v>
      </c>
    </row>
    <row r="79" spans="1:9" ht="25.5">
      <c r="A79" s="155" t="s">
        <v>151</v>
      </c>
      <c r="B79" s="151" t="s">
        <v>82</v>
      </c>
      <c r="C79" s="146" t="s">
        <v>8</v>
      </c>
      <c r="D79" s="146" t="s">
        <v>100</v>
      </c>
      <c r="E79" s="146" t="s">
        <v>259</v>
      </c>
      <c r="F79" s="153" t="s">
        <v>188</v>
      </c>
      <c r="G79" s="123">
        <f>G80</f>
        <v>394.57</v>
      </c>
      <c r="H79" s="123">
        <f>H80</f>
        <v>357.14</v>
      </c>
      <c r="I79" s="121">
        <f t="shared" si="12"/>
        <v>90.513723800593056</v>
      </c>
    </row>
    <row r="80" spans="1:9" ht="25.5">
      <c r="A80" s="155" t="s">
        <v>152</v>
      </c>
      <c r="B80" s="151" t="s">
        <v>82</v>
      </c>
      <c r="C80" s="146" t="s">
        <v>8</v>
      </c>
      <c r="D80" s="146" t="s">
        <v>100</v>
      </c>
      <c r="E80" s="146" t="s">
        <v>259</v>
      </c>
      <c r="F80" s="153" t="s">
        <v>189</v>
      </c>
      <c r="G80" s="123">
        <f>108+286.57</f>
        <v>394.57</v>
      </c>
      <c r="H80" s="123">
        <v>357.14</v>
      </c>
      <c r="I80" s="121">
        <f t="shared" si="12"/>
        <v>90.513723800593056</v>
      </c>
    </row>
    <row r="81" spans="1:9">
      <c r="A81" s="148" t="s">
        <v>76</v>
      </c>
      <c r="B81" s="143" t="s">
        <v>82</v>
      </c>
      <c r="C81" s="135" t="s">
        <v>17</v>
      </c>
      <c r="D81" s="135"/>
      <c r="E81" s="135"/>
      <c r="F81" s="159"/>
      <c r="G81" s="122">
        <f>G82</f>
        <v>412.89600000000002</v>
      </c>
      <c r="H81" s="122">
        <f>H82</f>
        <v>412.94000000000005</v>
      </c>
      <c r="I81" s="120">
        <f t="shared" si="12"/>
        <v>100.01065643648765</v>
      </c>
    </row>
    <row r="82" spans="1:9">
      <c r="A82" s="148" t="s">
        <v>27</v>
      </c>
      <c r="B82" s="143" t="s">
        <v>82</v>
      </c>
      <c r="C82" s="135" t="s">
        <v>17</v>
      </c>
      <c r="D82" s="135" t="s">
        <v>51</v>
      </c>
      <c r="E82" s="135"/>
      <c r="F82" s="159"/>
      <c r="G82" s="122">
        <f>G84</f>
        <v>412.89600000000002</v>
      </c>
      <c r="H82" s="122">
        <f>H84</f>
        <v>412.94000000000005</v>
      </c>
      <c r="I82" s="120">
        <f t="shared" si="12"/>
        <v>100.01065643648765</v>
      </c>
    </row>
    <row r="83" spans="1:9">
      <c r="A83" s="155" t="s">
        <v>161</v>
      </c>
      <c r="B83" s="151" t="s">
        <v>82</v>
      </c>
      <c r="C83" s="146" t="s">
        <v>17</v>
      </c>
      <c r="D83" s="146" t="s">
        <v>51</v>
      </c>
      <c r="E83" s="146" t="s">
        <v>260</v>
      </c>
      <c r="F83" s="179"/>
      <c r="G83" s="123">
        <f>G84</f>
        <v>412.89600000000002</v>
      </c>
      <c r="H83" s="123">
        <f>H84</f>
        <v>412.94000000000005</v>
      </c>
      <c r="I83" s="121">
        <f t="shared" si="12"/>
        <v>100.01065643648765</v>
      </c>
    </row>
    <row r="84" spans="1:9" ht="25.5">
      <c r="A84" s="155" t="s">
        <v>162</v>
      </c>
      <c r="B84" s="151" t="s">
        <v>82</v>
      </c>
      <c r="C84" s="146" t="s">
        <v>17</v>
      </c>
      <c r="D84" s="146" t="s">
        <v>51</v>
      </c>
      <c r="E84" s="146" t="s">
        <v>261</v>
      </c>
      <c r="F84" s="179"/>
      <c r="G84" s="123">
        <f>G85+G89</f>
        <v>412.89600000000002</v>
      </c>
      <c r="H84" s="123">
        <f>H85+H89</f>
        <v>412.94000000000005</v>
      </c>
      <c r="I84" s="121">
        <f t="shared" si="12"/>
        <v>100.01065643648765</v>
      </c>
    </row>
    <row r="85" spans="1:9" ht="25.5">
      <c r="A85" s="56" t="s">
        <v>147</v>
      </c>
      <c r="B85" s="151" t="s">
        <v>82</v>
      </c>
      <c r="C85" s="146" t="s">
        <v>17</v>
      </c>
      <c r="D85" s="146" t="s">
        <v>51</v>
      </c>
      <c r="E85" s="146" t="s">
        <v>261</v>
      </c>
      <c r="F85" s="153" t="s">
        <v>185</v>
      </c>
      <c r="G85" s="123">
        <f>G86+G88+G87</f>
        <v>364.39600000000002</v>
      </c>
      <c r="H85" s="123">
        <f>H86+H88+H87</f>
        <v>364.44000000000005</v>
      </c>
      <c r="I85" s="121">
        <f t="shared" si="12"/>
        <v>100.01207477579337</v>
      </c>
    </row>
    <row r="86" spans="1:9" ht="25.5">
      <c r="A86" s="56" t="s">
        <v>236</v>
      </c>
      <c r="B86" s="151" t="s">
        <v>82</v>
      </c>
      <c r="C86" s="146" t="s">
        <v>17</v>
      </c>
      <c r="D86" s="146" t="s">
        <v>51</v>
      </c>
      <c r="E86" s="146" t="s">
        <v>261</v>
      </c>
      <c r="F86" s="153" t="s">
        <v>186</v>
      </c>
      <c r="G86" s="123">
        <f>279.2</f>
        <v>279.2</v>
      </c>
      <c r="H86" s="123">
        <v>279.22000000000003</v>
      </c>
      <c r="I86" s="121">
        <f t="shared" si="12"/>
        <v>100.00716332378225</v>
      </c>
    </row>
    <row r="87" spans="1:9" ht="25.5">
      <c r="A87" s="56" t="s">
        <v>150</v>
      </c>
      <c r="B87" s="151" t="s">
        <v>82</v>
      </c>
      <c r="C87" s="146" t="s">
        <v>17</v>
      </c>
      <c r="D87" s="146" t="s">
        <v>51</v>
      </c>
      <c r="E87" s="146" t="s">
        <v>261</v>
      </c>
      <c r="F87" s="153" t="s">
        <v>187</v>
      </c>
      <c r="G87" s="123">
        <v>0.89600000000000002</v>
      </c>
      <c r="H87" s="123">
        <v>0.89600000000000002</v>
      </c>
      <c r="I87" s="121">
        <f t="shared" ref="I87" si="15">H87/G87*100</f>
        <v>100</v>
      </c>
    </row>
    <row r="88" spans="1:9" ht="38.25">
      <c r="A88" s="58" t="s">
        <v>234</v>
      </c>
      <c r="B88" s="151" t="s">
        <v>82</v>
      </c>
      <c r="C88" s="146" t="s">
        <v>17</v>
      </c>
      <c r="D88" s="146" t="s">
        <v>51</v>
      </c>
      <c r="E88" s="146" t="s">
        <v>261</v>
      </c>
      <c r="F88" s="153" t="s">
        <v>235</v>
      </c>
      <c r="G88" s="123">
        <v>84.3</v>
      </c>
      <c r="H88" s="123">
        <v>84.323999999999998</v>
      </c>
      <c r="I88" s="121">
        <f t="shared" si="12"/>
        <v>100.02846975088968</v>
      </c>
    </row>
    <row r="89" spans="1:9" ht="25.5">
      <c r="A89" s="155" t="s">
        <v>151</v>
      </c>
      <c r="B89" s="151" t="s">
        <v>82</v>
      </c>
      <c r="C89" s="146" t="s">
        <v>17</v>
      </c>
      <c r="D89" s="146" t="s">
        <v>51</v>
      </c>
      <c r="E89" s="146" t="s">
        <v>261</v>
      </c>
      <c r="F89" s="153" t="s">
        <v>188</v>
      </c>
      <c r="G89" s="123">
        <f>G90</f>
        <v>48.5</v>
      </c>
      <c r="H89" s="123">
        <f>H90</f>
        <v>48.5</v>
      </c>
      <c r="I89" s="121">
        <f t="shared" si="12"/>
        <v>100</v>
      </c>
    </row>
    <row r="90" spans="1:9" ht="25.5">
      <c r="A90" s="155" t="s">
        <v>152</v>
      </c>
      <c r="B90" s="151" t="s">
        <v>82</v>
      </c>
      <c r="C90" s="146" t="s">
        <v>17</v>
      </c>
      <c r="D90" s="146" t="s">
        <v>51</v>
      </c>
      <c r="E90" s="146" t="s">
        <v>261</v>
      </c>
      <c r="F90" s="153" t="s">
        <v>189</v>
      </c>
      <c r="G90" s="123">
        <v>48.5</v>
      </c>
      <c r="H90" s="123">
        <v>48.5</v>
      </c>
      <c r="I90" s="121">
        <f t="shared" si="12"/>
        <v>100</v>
      </c>
    </row>
    <row r="91" spans="1:9" ht="25.5">
      <c r="A91" s="148" t="s">
        <v>68</v>
      </c>
      <c r="B91" s="143" t="s">
        <v>82</v>
      </c>
      <c r="C91" s="135" t="s">
        <v>51</v>
      </c>
      <c r="D91" s="135"/>
      <c r="E91" s="135"/>
      <c r="F91" s="159"/>
      <c r="G91" s="122">
        <f>G92+G101</f>
        <v>100</v>
      </c>
      <c r="H91" s="122">
        <f>H92+H101</f>
        <v>33.82</v>
      </c>
      <c r="I91" s="120">
        <f t="shared" si="12"/>
        <v>33.82</v>
      </c>
    </row>
    <row r="92" spans="1:9" ht="25.5">
      <c r="A92" s="155" t="s">
        <v>79</v>
      </c>
      <c r="B92" s="151" t="s">
        <v>82</v>
      </c>
      <c r="C92" s="146" t="s">
        <v>51</v>
      </c>
      <c r="D92" s="146" t="s">
        <v>23</v>
      </c>
      <c r="E92" s="146"/>
      <c r="F92" s="159"/>
      <c r="G92" s="123">
        <f>G93+G97</f>
        <v>50</v>
      </c>
      <c r="H92" s="123">
        <f>H93+H97</f>
        <v>0</v>
      </c>
      <c r="I92" s="121">
        <f t="shared" si="12"/>
        <v>0</v>
      </c>
    </row>
    <row r="93" spans="1:9" ht="25.5">
      <c r="A93" s="155" t="s">
        <v>80</v>
      </c>
      <c r="B93" s="151" t="s">
        <v>82</v>
      </c>
      <c r="C93" s="146" t="s">
        <v>51</v>
      </c>
      <c r="D93" s="146" t="s">
        <v>23</v>
      </c>
      <c r="E93" s="146" t="s">
        <v>262</v>
      </c>
      <c r="F93" s="159"/>
      <c r="G93" s="123">
        <f t="shared" ref="G93:H95" si="16">G94</f>
        <v>25</v>
      </c>
      <c r="H93" s="123">
        <f t="shared" si="16"/>
        <v>0</v>
      </c>
      <c r="I93" s="121">
        <f t="shared" si="12"/>
        <v>0</v>
      </c>
    </row>
    <row r="94" spans="1:9" ht="38.25">
      <c r="A94" s="155" t="s">
        <v>81</v>
      </c>
      <c r="B94" s="151" t="s">
        <v>82</v>
      </c>
      <c r="C94" s="146" t="s">
        <v>51</v>
      </c>
      <c r="D94" s="146" t="s">
        <v>23</v>
      </c>
      <c r="E94" s="146" t="s">
        <v>263</v>
      </c>
      <c r="F94" s="179"/>
      <c r="G94" s="123">
        <f t="shared" si="16"/>
        <v>25</v>
      </c>
      <c r="H94" s="123">
        <f t="shared" si="16"/>
        <v>0</v>
      </c>
      <c r="I94" s="121">
        <f t="shared" si="12"/>
        <v>0</v>
      </c>
    </row>
    <row r="95" spans="1:9" ht="25.5">
      <c r="A95" s="155" t="s">
        <v>151</v>
      </c>
      <c r="B95" s="151" t="s">
        <v>82</v>
      </c>
      <c r="C95" s="146" t="s">
        <v>51</v>
      </c>
      <c r="D95" s="146" t="s">
        <v>23</v>
      </c>
      <c r="E95" s="146" t="s">
        <v>263</v>
      </c>
      <c r="F95" s="179">
        <v>240</v>
      </c>
      <c r="G95" s="123">
        <f t="shared" si="16"/>
        <v>25</v>
      </c>
      <c r="H95" s="123">
        <f t="shared" si="16"/>
        <v>0</v>
      </c>
      <c r="I95" s="121">
        <f t="shared" si="12"/>
        <v>0</v>
      </c>
    </row>
    <row r="96" spans="1:9" ht="25.5">
      <c r="A96" s="155" t="s">
        <v>152</v>
      </c>
      <c r="B96" s="151" t="s">
        <v>82</v>
      </c>
      <c r="C96" s="146" t="s">
        <v>51</v>
      </c>
      <c r="D96" s="146" t="s">
        <v>23</v>
      </c>
      <c r="E96" s="146" t="s">
        <v>263</v>
      </c>
      <c r="F96" s="179">
        <v>244</v>
      </c>
      <c r="G96" s="123">
        <v>25</v>
      </c>
      <c r="H96" s="123">
        <v>0</v>
      </c>
      <c r="I96" s="121">
        <f t="shared" si="12"/>
        <v>0</v>
      </c>
    </row>
    <row r="97" spans="1:9">
      <c r="A97" s="155" t="s">
        <v>90</v>
      </c>
      <c r="B97" s="151" t="s">
        <v>82</v>
      </c>
      <c r="C97" s="146" t="s">
        <v>51</v>
      </c>
      <c r="D97" s="146" t="s">
        <v>23</v>
      </c>
      <c r="E97" s="146" t="s">
        <v>131</v>
      </c>
      <c r="F97" s="179"/>
      <c r="G97" s="123">
        <f t="shared" ref="G97:H99" si="17">G98</f>
        <v>25</v>
      </c>
      <c r="H97" s="123">
        <f t="shared" si="17"/>
        <v>0</v>
      </c>
      <c r="I97" s="121">
        <f t="shared" si="12"/>
        <v>0</v>
      </c>
    </row>
    <row r="98" spans="1:9" ht="25.5">
      <c r="A98" s="155" t="s">
        <v>91</v>
      </c>
      <c r="B98" s="151" t="s">
        <v>82</v>
      </c>
      <c r="C98" s="146" t="s">
        <v>51</v>
      </c>
      <c r="D98" s="146" t="s">
        <v>23</v>
      </c>
      <c r="E98" s="146" t="s">
        <v>264</v>
      </c>
      <c r="F98" s="179"/>
      <c r="G98" s="123">
        <f t="shared" si="17"/>
        <v>25</v>
      </c>
      <c r="H98" s="123">
        <f t="shared" si="17"/>
        <v>0</v>
      </c>
      <c r="I98" s="121">
        <f t="shared" si="12"/>
        <v>0</v>
      </c>
    </row>
    <row r="99" spans="1:9" ht="25.5">
      <c r="A99" s="155" t="s">
        <v>151</v>
      </c>
      <c r="B99" s="151" t="s">
        <v>82</v>
      </c>
      <c r="C99" s="146" t="s">
        <v>51</v>
      </c>
      <c r="D99" s="146" t="s">
        <v>23</v>
      </c>
      <c r="E99" s="146" t="s">
        <v>264</v>
      </c>
      <c r="F99" s="179">
        <v>240</v>
      </c>
      <c r="G99" s="123">
        <f t="shared" si="17"/>
        <v>25</v>
      </c>
      <c r="H99" s="123">
        <f t="shared" si="17"/>
        <v>0</v>
      </c>
      <c r="I99" s="121">
        <f t="shared" si="12"/>
        <v>0</v>
      </c>
    </row>
    <row r="100" spans="1:9" ht="12.75" customHeight="1">
      <c r="A100" s="155" t="s">
        <v>152</v>
      </c>
      <c r="B100" s="151" t="s">
        <v>82</v>
      </c>
      <c r="C100" s="146" t="s">
        <v>51</v>
      </c>
      <c r="D100" s="146" t="s">
        <v>23</v>
      </c>
      <c r="E100" s="146" t="s">
        <v>264</v>
      </c>
      <c r="F100" s="179">
        <v>244</v>
      </c>
      <c r="G100" s="123">
        <v>25</v>
      </c>
      <c r="H100" s="123">
        <v>0</v>
      </c>
      <c r="I100" s="121">
        <f t="shared" si="12"/>
        <v>0</v>
      </c>
    </row>
    <row r="101" spans="1:9" ht="12.75" customHeight="1">
      <c r="A101" s="148" t="s">
        <v>69</v>
      </c>
      <c r="B101" s="143" t="s">
        <v>82</v>
      </c>
      <c r="C101" s="135" t="s">
        <v>51</v>
      </c>
      <c r="D101" s="135" t="s">
        <v>61</v>
      </c>
      <c r="E101" s="135"/>
      <c r="F101" s="159" t="s">
        <v>108</v>
      </c>
      <c r="G101" s="122">
        <f>G104+G102</f>
        <v>50</v>
      </c>
      <c r="H101" s="122">
        <f>H104+H102</f>
        <v>33.82</v>
      </c>
      <c r="I101" s="120">
        <f t="shared" ref="I101" si="18">H101/G101*100</f>
        <v>67.64</v>
      </c>
    </row>
    <row r="102" spans="1:9" ht="25.5">
      <c r="A102" s="189" t="s">
        <v>163</v>
      </c>
      <c r="B102" s="157" t="s">
        <v>82</v>
      </c>
      <c r="C102" s="190" t="s">
        <v>51</v>
      </c>
      <c r="D102" s="190" t="s">
        <v>61</v>
      </c>
      <c r="E102" s="190" t="s">
        <v>265</v>
      </c>
      <c r="F102" s="191"/>
      <c r="G102" s="123">
        <f>G103</f>
        <v>50</v>
      </c>
      <c r="H102" s="123">
        <f>H103</f>
        <v>33.82</v>
      </c>
      <c r="I102" s="121">
        <f t="shared" ref="I102:I126" si="19">H102/G102*100</f>
        <v>67.64</v>
      </c>
    </row>
    <row r="103" spans="1:9">
      <c r="A103" s="192" t="s">
        <v>164</v>
      </c>
      <c r="B103" s="157" t="s">
        <v>82</v>
      </c>
      <c r="C103" s="190" t="s">
        <v>51</v>
      </c>
      <c r="D103" s="190" t="s">
        <v>61</v>
      </c>
      <c r="E103" s="190" t="s">
        <v>266</v>
      </c>
      <c r="F103" s="191"/>
      <c r="G103" s="123">
        <f>G106</f>
        <v>50</v>
      </c>
      <c r="H103" s="123">
        <f>H106</f>
        <v>33.82</v>
      </c>
      <c r="I103" s="121">
        <f t="shared" si="19"/>
        <v>67.64</v>
      </c>
    </row>
    <row r="104" spans="1:9" hidden="1">
      <c r="A104" s="193" t="s">
        <v>78</v>
      </c>
      <c r="B104" s="151" t="s">
        <v>82</v>
      </c>
      <c r="C104" s="146" t="s">
        <v>51</v>
      </c>
      <c r="D104" s="146" t="s">
        <v>61</v>
      </c>
      <c r="E104" s="146" t="s">
        <v>109</v>
      </c>
      <c r="F104" s="179"/>
      <c r="G104" s="123">
        <f>G105</f>
        <v>0</v>
      </c>
      <c r="H104" s="123">
        <f>H105</f>
        <v>0</v>
      </c>
      <c r="I104" s="121" t="e">
        <f t="shared" si="19"/>
        <v>#DIV/0!</v>
      </c>
    </row>
    <row r="105" spans="1:9" hidden="1">
      <c r="A105" s="56" t="s">
        <v>0</v>
      </c>
      <c r="B105" s="151" t="s">
        <v>82</v>
      </c>
      <c r="C105" s="146" t="s">
        <v>51</v>
      </c>
      <c r="D105" s="146" t="s">
        <v>61</v>
      </c>
      <c r="E105" s="146" t="s">
        <v>109</v>
      </c>
      <c r="F105" s="153" t="s">
        <v>115</v>
      </c>
      <c r="G105" s="123">
        <v>0</v>
      </c>
      <c r="H105" s="123">
        <v>0</v>
      </c>
      <c r="I105" s="121" t="e">
        <f t="shared" si="19"/>
        <v>#DIV/0!</v>
      </c>
    </row>
    <row r="106" spans="1:9" ht="25.5">
      <c r="A106" s="155" t="s">
        <v>151</v>
      </c>
      <c r="B106" s="157" t="s">
        <v>82</v>
      </c>
      <c r="C106" s="190" t="s">
        <v>51</v>
      </c>
      <c r="D106" s="190" t="s">
        <v>61</v>
      </c>
      <c r="E106" s="190" t="s">
        <v>266</v>
      </c>
      <c r="F106" s="153" t="s">
        <v>188</v>
      </c>
      <c r="G106" s="123">
        <f>G107</f>
        <v>50</v>
      </c>
      <c r="H106" s="123">
        <f>H107</f>
        <v>33.82</v>
      </c>
      <c r="I106" s="121">
        <f t="shared" si="19"/>
        <v>67.64</v>
      </c>
    </row>
    <row r="107" spans="1:9" ht="26.25" customHeight="1">
      <c r="A107" s="155" t="s">
        <v>152</v>
      </c>
      <c r="B107" s="157" t="s">
        <v>82</v>
      </c>
      <c r="C107" s="190" t="s">
        <v>51</v>
      </c>
      <c r="D107" s="190" t="s">
        <v>61</v>
      </c>
      <c r="E107" s="190" t="s">
        <v>266</v>
      </c>
      <c r="F107" s="153" t="s">
        <v>189</v>
      </c>
      <c r="G107" s="123">
        <v>50</v>
      </c>
      <c r="H107" s="123">
        <v>33.82</v>
      </c>
      <c r="I107" s="121">
        <f t="shared" si="19"/>
        <v>67.64</v>
      </c>
    </row>
    <row r="108" spans="1:9">
      <c r="A108" s="61" t="s">
        <v>55</v>
      </c>
      <c r="B108" s="143" t="s">
        <v>82</v>
      </c>
      <c r="C108" s="135" t="s">
        <v>18</v>
      </c>
      <c r="D108" s="135"/>
      <c r="E108" s="135"/>
      <c r="F108" s="150"/>
      <c r="G108" s="122">
        <f>G109+G123</f>
        <v>3033.8286199999998</v>
      </c>
      <c r="H108" s="122">
        <f>H109+H123</f>
        <v>1776.7449999999999</v>
      </c>
      <c r="I108" s="120">
        <f t="shared" si="19"/>
        <v>58.564448508630647</v>
      </c>
    </row>
    <row r="109" spans="1:9">
      <c r="A109" s="56" t="s">
        <v>165</v>
      </c>
      <c r="B109" s="151" t="s">
        <v>82</v>
      </c>
      <c r="C109" s="146" t="s">
        <v>18</v>
      </c>
      <c r="D109" s="146" t="s">
        <v>23</v>
      </c>
      <c r="E109" s="146"/>
      <c r="F109" s="153"/>
      <c r="G109" s="123">
        <f>G111+G114+G117+G120</f>
        <v>2764.4286199999997</v>
      </c>
      <c r="H109" s="123">
        <f>H111+H114+H117+H120</f>
        <v>1508.7809999999999</v>
      </c>
      <c r="I109" s="121">
        <f t="shared" si="19"/>
        <v>54.578403257885533</v>
      </c>
    </row>
    <row r="110" spans="1:9" ht="13.5" customHeight="1">
      <c r="A110" s="56" t="s">
        <v>166</v>
      </c>
      <c r="B110" s="151" t="s">
        <v>82</v>
      </c>
      <c r="C110" s="146" t="s">
        <v>18</v>
      </c>
      <c r="D110" s="146" t="s">
        <v>23</v>
      </c>
      <c r="E110" s="146" t="s">
        <v>267</v>
      </c>
      <c r="F110" s="153"/>
      <c r="G110" s="123">
        <f t="shared" ref="G110:H112" si="20">G111</f>
        <v>1138.00162</v>
      </c>
      <c r="H110" s="123">
        <f t="shared" si="20"/>
        <v>635.92999999999995</v>
      </c>
      <c r="I110" s="121">
        <f t="shared" si="19"/>
        <v>55.881291276193437</v>
      </c>
    </row>
    <row r="111" spans="1:9" ht="25.5" customHeight="1">
      <c r="A111" s="56" t="s">
        <v>167</v>
      </c>
      <c r="B111" s="151" t="s">
        <v>82</v>
      </c>
      <c r="C111" s="146" t="s">
        <v>18</v>
      </c>
      <c r="D111" s="146" t="s">
        <v>23</v>
      </c>
      <c r="E111" s="146" t="s">
        <v>268</v>
      </c>
      <c r="F111" s="153"/>
      <c r="G111" s="123">
        <f t="shared" si="20"/>
        <v>1138.00162</v>
      </c>
      <c r="H111" s="123">
        <f t="shared" si="20"/>
        <v>635.92999999999995</v>
      </c>
      <c r="I111" s="121">
        <f t="shared" si="19"/>
        <v>55.881291276193437</v>
      </c>
    </row>
    <row r="112" spans="1:9" ht="25.5" customHeight="1">
      <c r="A112" s="155" t="s">
        <v>151</v>
      </c>
      <c r="B112" s="151" t="s">
        <v>82</v>
      </c>
      <c r="C112" s="146" t="s">
        <v>18</v>
      </c>
      <c r="D112" s="146" t="s">
        <v>23</v>
      </c>
      <c r="E112" s="146" t="s">
        <v>268</v>
      </c>
      <c r="F112" s="153" t="s">
        <v>188</v>
      </c>
      <c r="G112" s="123">
        <f t="shared" si="20"/>
        <v>1138.00162</v>
      </c>
      <c r="H112" s="123">
        <f t="shared" si="20"/>
        <v>635.92999999999995</v>
      </c>
      <c r="I112" s="121">
        <f t="shared" si="19"/>
        <v>55.881291276193437</v>
      </c>
    </row>
    <row r="113" spans="1:9" ht="25.5">
      <c r="A113" s="155" t="s">
        <v>152</v>
      </c>
      <c r="B113" s="151" t="s">
        <v>82</v>
      </c>
      <c r="C113" s="146" t="s">
        <v>18</v>
      </c>
      <c r="D113" s="146" t="s">
        <v>23</v>
      </c>
      <c r="E113" s="146" t="s">
        <v>268</v>
      </c>
      <c r="F113" s="153" t="s">
        <v>189</v>
      </c>
      <c r="G113" s="123">
        <f>953.2+184.80162</f>
        <v>1138.00162</v>
      </c>
      <c r="H113" s="123">
        <v>635.92999999999995</v>
      </c>
      <c r="I113" s="121">
        <f t="shared" si="19"/>
        <v>55.881291276193437</v>
      </c>
    </row>
    <row r="114" spans="1:9" ht="51">
      <c r="A114" s="56" t="s">
        <v>307</v>
      </c>
      <c r="B114" s="151" t="s">
        <v>82</v>
      </c>
      <c r="C114" s="146" t="s">
        <v>18</v>
      </c>
      <c r="D114" s="146" t="s">
        <v>23</v>
      </c>
      <c r="E114" s="146" t="s">
        <v>308</v>
      </c>
      <c r="F114" s="153"/>
      <c r="G114" s="123">
        <f t="shared" ref="G114:H115" si="21">G115</f>
        <v>1626.4269999999999</v>
      </c>
      <c r="H114" s="123">
        <f t="shared" si="21"/>
        <v>872.851</v>
      </c>
      <c r="I114" s="121">
        <f t="shared" si="19"/>
        <v>53.666780003037339</v>
      </c>
    </row>
    <row r="115" spans="1:9" ht="27.75" customHeight="1">
      <c r="A115" s="155" t="s">
        <v>151</v>
      </c>
      <c r="B115" s="151" t="s">
        <v>82</v>
      </c>
      <c r="C115" s="146" t="s">
        <v>18</v>
      </c>
      <c r="D115" s="146" t="s">
        <v>23</v>
      </c>
      <c r="E115" s="146" t="s">
        <v>308</v>
      </c>
      <c r="F115" s="153" t="s">
        <v>188</v>
      </c>
      <c r="G115" s="123">
        <f t="shared" si="21"/>
        <v>1626.4269999999999</v>
      </c>
      <c r="H115" s="123">
        <f t="shared" si="21"/>
        <v>872.851</v>
      </c>
      <c r="I115" s="121">
        <f t="shared" si="19"/>
        <v>53.666780003037339</v>
      </c>
    </row>
    <row r="116" spans="1:9" ht="28.5" customHeight="1">
      <c r="A116" s="155" t="s">
        <v>152</v>
      </c>
      <c r="B116" s="151" t="s">
        <v>82</v>
      </c>
      <c r="C116" s="146" t="s">
        <v>18</v>
      </c>
      <c r="D116" s="146" t="s">
        <v>23</v>
      </c>
      <c r="E116" s="146" t="s">
        <v>308</v>
      </c>
      <c r="F116" s="153" t="s">
        <v>189</v>
      </c>
      <c r="G116" s="123">
        <v>1626.4269999999999</v>
      </c>
      <c r="H116" s="123">
        <v>872.851</v>
      </c>
      <c r="I116" s="121">
        <f t="shared" si="19"/>
        <v>53.666780003037339</v>
      </c>
    </row>
    <row r="117" spans="1:9" ht="15" customHeight="1">
      <c r="A117" s="56" t="s">
        <v>309</v>
      </c>
      <c r="B117" s="151" t="s">
        <v>82</v>
      </c>
      <c r="C117" s="146" t="s">
        <v>18</v>
      </c>
      <c r="D117" s="146" t="s">
        <v>23</v>
      </c>
      <c r="E117" s="146" t="s">
        <v>325</v>
      </c>
      <c r="F117" s="153"/>
      <c r="G117" s="123">
        <f t="shared" ref="G117:H118" si="22">G118</f>
        <v>0</v>
      </c>
      <c r="H117" s="123">
        <f t="shared" si="22"/>
        <v>0</v>
      </c>
      <c r="I117" s="121" t="e">
        <f t="shared" si="19"/>
        <v>#DIV/0!</v>
      </c>
    </row>
    <row r="118" spans="1:9" ht="18.75" customHeight="1">
      <c r="A118" s="155" t="s">
        <v>338</v>
      </c>
      <c r="B118" s="151" t="s">
        <v>82</v>
      </c>
      <c r="C118" s="146" t="s">
        <v>18</v>
      </c>
      <c r="D118" s="146" t="s">
        <v>23</v>
      </c>
      <c r="E118" s="146" t="s">
        <v>325</v>
      </c>
      <c r="F118" s="153" t="s">
        <v>337</v>
      </c>
      <c r="G118" s="123">
        <f t="shared" si="22"/>
        <v>0</v>
      </c>
      <c r="H118" s="123">
        <f t="shared" si="22"/>
        <v>0</v>
      </c>
      <c r="I118" s="121" t="e">
        <f t="shared" si="19"/>
        <v>#DIV/0!</v>
      </c>
    </row>
    <row r="119" spans="1:9" ht="14.25" customHeight="1">
      <c r="A119" s="155" t="s">
        <v>339</v>
      </c>
      <c r="B119" s="151" t="s">
        <v>82</v>
      </c>
      <c r="C119" s="146" t="s">
        <v>18</v>
      </c>
      <c r="D119" s="146" t="s">
        <v>23</v>
      </c>
      <c r="E119" s="146" t="s">
        <v>325</v>
      </c>
      <c r="F119" s="153" t="s">
        <v>336</v>
      </c>
      <c r="G119" s="123">
        <v>0</v>
      </c>
      <c r="H119" s="123">
        <v>0</v>
      </c>
      <c r="I119" s="121" t="e">
        <f t="shared" si="19"/>
        <v>#DIV/0!</v>
      </c>
    </row>
    <row r="120" spans="1:9" ht="15" customHeight="1">
      <c r="A120" s="56" t="s">
        <v>309</v>
      </c>
      <c r="B120" s="151" t="s">
        <v>82</v>
      </c>
      <c r="C120" s="146" t="s">
        <v>18</v>
      </c>
      <c r="D120" s="146" t="s">
        <v>23</v>
      </c>
      <c r="E120" s="146" t="s">
        <v>325</v>
      </c>
      <c r="F120" s="153"/>
      <c r="G120" s="123">
        <f t="shared" ref="G120:H121" si="23">G121</f>
        <v>0</v>
      </c>
      <c r="H120" s="123">
        <f t="shared" si="23"/>
        <v>0</v>
      </c>
      <c r="I120" s="121" t="e">
        <f t="shared" si="19"/>
        <v>#DIV/0!</v>
      </c>
    </row>
    <row r="121" spans="1:9">
      <c r="A121" s="155" t="s">
        <v>96</v>
      </c>
      <c r="B121" s="151" t="s">
        <v>82</v>
      </c>
      <c r="C121" s="146" t="s">
        <v>18</v>
      </c>
      <c r="D121" s="146" t="s">
        <v>23</v>
      </c>
      <c r="E121" s="146" t="s">
        <v>325</v>
      </c>
      <c r="F121" s="153" t="s">
        <v>333</v>
      </c>
      <c r="G121" s="123">
        <f t="shared" si="23"/>
        <v>0</v>
      </c>
      <c r="H121" s="123">
        <f t="shared" si="23"/>
        <v>0</v>
      </c>
      <c r="I121" s="121" t="e">
        <f t="shared" si="19"/>
        <v>#DIV/0!</v>
      </c>
    </row>
    <row r="122" spans="1:9" ht="27" customHeight="1">
      <c r="A122" s="155" t="s">
        <v>335</v>
      </c>
      <c r="B122" s="151" t="s">
        <v>82</v>
      </c>
      <c r="C122" s="146" t="s">
        <v>18</v>
      </c>
      <c r="D122" s="146" t="s">
        <v>23</v>
      </c>
      <c r="E122" s="146" t="s">
        <v>325</v>
      </c>
      <c r="F122" s="153" t="s">
        <v>334</v>
      </c>
      <c r="G122" s="123">
        <v>0</v>
      </c>
      <c r="H122" s="123">
        <v>0</v>
      </c>
      <c r="I122" s="121" t="e">
        <f t="shared" si="19"/>
        <v>#DIV/0!</v>
      </c>
    </row>
    <row r="123" spans="1:9" ht="13.5" customHeight="1">
      <c r="A123" s="49" t="s">
        <v>86</v>
      </c>
      <c r="B123" s="143" t="s">
        <v>82</v>
      </c>
      <c r="C123" s="135" t="s">
        <v>18</v>
      </c>
      <c r="D123" s="135" t="s">
        <v>67</v>
      </c>
      <c r="E123" s="135"/>
      <c r="F123" s="150"/>
      <c r="G123" s="122">
        <f>G124</f>
        <v>269.39999999999998</v>
      </c>
      <c r="H123" s="122">
        <f>H124</f>
        <v>267.964</v>
      </c>
      <c r="I123" s="121">
        <f t="shared" si="19"/>
        <v>99.466963622865634</v>
      </c>
    </row>
    <row r="124" spans="1:9">
      <c r="A124" s="56" t="s">
        <v>86</v>
      </c>
      <c r="B124" s="151" t="s">
        <v>82</v>
      </c>
      <c r="C124" s="146" t="s">
        <v>18</v>
      </c>
      <c r="D124" s="146" t="s">
        <v>67</v>
      </c>
      <c r="E124" s="146" t="s">
        <v>304</v>
      </c>
      <c r="F124" s="153"/>
      <c r="G124" s="123">
        <f>G125+G128</f>
        <v>269.39999999999998</v>
      </c>
      <c r="H124" s="123">
        <f>H125+H128</f>
        <v>267.964</v>
      </c>
      <c r="I124" s="121">
        <f t="shared" si="19"/>
        <v>99.466963622865634</v>
      </c>
    </row>
    <row r="125" spans="1:9" ht="38.25">
      <c r="A125" s="56" t="s">
        <v>168</v>
      </c>
      <c r="B125" s="151" t="s">
        <v>82</v>
      </c>
      <c r="C125" s="146" t="s">
        <v>18</v>
      </c>
      <c r="D125" s="146" t="s">
        <v>67</v>
      </c>
      <c r="E125" s="146" t="s">
        <v>302</v>
      </c>
      <c r="F125" s="153"/>
      <c r="G125" s="123">
        <f t="shared" ref="G125:H126" si="24">G126</f>
        <v>269.39999999999998</v>
      </c>
      <c r="H125" s="123">
        <f t="shared" si="24"/>
        <v>267.964</v>
      </c>
      <c r="I125" s="121">
        <f t="shared" si="19"/>
        <v>99.466963622865634</v>
      </c>
    </row>
    <row r="126" spans="1:9" ht="25.5">
      <c r="A126" s="155" t="s">
        <v>151</v>
      </c>
      <c r="B126" s="151" t="s">
        <v>82</v>
      </c>
      <c r="C126" s="146" t="s">
        <v>18</v>
      </c>
      <c r="D126" s="146" t="s">
        <v>67</v>
      </c>
      <c r="E126" s="146" t="s">
        <v>302</v>
      </c>
      <c r="F126" s="153" t="s">
        <v>188</v>
      </c>
      <c r="G126" s="123">
        <f t="shared" si="24"/>
        <v>269.39999999999998</v>
      </c>
      <c r="H126" s="123">
        <f t="shared" si="24"/>
        <v>267.964</v>
      </c>
      <c r="I126" s="121">
        <f t="shared" si="19"/>
        <v>99.466963622865634</v>
      </c>
    </row>
    <row r="127" spans="1:9" ht="13.5" customHeight="1">
      <c r="A127" s="155" t="s">
        <v>152</v>
      </c>
      <c r="B127" s="151" t="s">
        <v>82</v>
      </c>
      <c r="C127" s="146" t="s">
        <v>18</v>
      </c>
      <c r="D127" s="146" t="s">
        <v>67</v>
      </c>
      <c r="E127" s="146" t="s">
        <v>302</v>
      </c>
      <c r="F127" s="153" t="s">
        <v>189</v>
      </c>
      <c r="G127" s="123">
        <f>600-250.6-80</f>
        <v>269.39999999999998</v>
      </c>
      <c r="H127" s="123">
        <v>267.964</v>
      </c>
      <c r="I127" s="120">
        <f t="shared" ref="I127:I137" si="25">H127/G127*100</f>
        <v>99.466963622865634</v>
      </c>
    </row>
    <row r="128" spans="1:9" ht="12.75" hidden="1" customHeight="1">
      <c r="A128" s="155" t="s">
        <v>306</v>
      </c>
      <c r="B128" s="151" t="s">
        <v>82</v>
      </c>
      <c r="C128" s="146" t="s">
        <v>18</v>
      </c>
      <c r="D128" s="146" t="s">
        <v>67</v>
      </c>
      <c r="E128" s="146" t="s">
        <v>305</v>
      </c>
      <c r="F128" s="153"/>
      <c r="G128" s="123">
        <f t="shared" ref="G128:H129" si="26">G129</f>
        <v>0</v>
      </c>
      <c r="H128" s="123">
        <f t="shared" si="26"/>
        <v>0</v>
      </c>
      <c r="I128" s="120" t="e">
        <f t="shared" si="25"/>
        <v>#DIV/0!</v>
      </c>
    </row>
    <row r="129" spans="1:9" hidden="1">
      <c r="A129" s="155"/>
      <c r="B129" s="151" t="s">
        <v>82</v>
      </c>
      <c r="C129" s="146" t="s">
        <v>18</v>
      </c>
      <c r="D129" s="146" t="s">
        <v>67</v>
      </c>
      <c r="E129" s="146" t="s">
        <v>305</v>
      </c>
      <c r="F129" s="153" t="s">
        <v>301</v>
      </c>
      <c r="G129" s="123">
        <f t="shared" si="26"/>
        <v>0</v>
      </c>
      <c r="H129" s="123">
        <f t="shared" si="26"/>
        <v>0</v>
      </c>
      <c r="I129" s="121" t="e">
        <f t="shared" si="25"/>
        <v>#DIV/0!</v>
      </c>
    </row>
    <row r="130" spans="1:9" hidden="1">
      <c r="A130" s="155"/>
      <c r="B130" s="151" t="s">
        <v>82</v>
      </c>
      <c r="C130" s="146" t="s">
        <v>18</v>
      </c>
      <c r="D130" s="146" t="s">
        <v>67</v>
      </c>
      <c r="E130" s="146" t="s">
        <v>305</v>
      </c>
      <c r="F130" s="153" t="s">
        <v>303</v>
      </c>
      <c r="G130" s="123">
        <v>0</v>
      </c>
      <c r="H130" s="123">
        <v>0</v>
      </c>
      <c r="I130" s="121" t="e">
        <f t="shared" si="25"/>
        <v>#DIV/0!</v>
      </c>
    </row>
    <row r="131" spans="1:9" ht="15.75" customHeight="1">
      <c r="A131" s="148" t="s">
        <v>19</v>
      </c>
      <c r="B131" s="143" t="s">
        <v>82</v>
      </c>
      <c r="C131" s="135" t="s">
        <v>20</v>
      </c>
      <c r="D131" s="160"/>
      <c r="E131" s="160"/>
      <c r="F131" s="161"/>
      <c r="G131" s="122">
        <f>G132+G144+G167</f>
        <v>12103.776519999999</v>
      </c>
      <c r="H131" s="122">
        <f>H132+H144+H167</f>
        <v>11736.523000000001</v>
      </c>
      <c r="I131" s="120">
        <f t="shared" si="25"/>
        <v>96.965793945442087</v>
      </c>
    </row>
    <row r="132" spans="1:9" ht="14.25" customHeight="1">
      <c r="A132" s="148" t="s">
        <v>46</v>
      </c>
      <c r="B132" s="143" t="s">
        <v>82</v>
      </c>
      <c r="C132" s="135" t="s">
        <v>20</v>
      </c>
      <c r="D132" s="135" t="s">
        <v>8</v>
      </c>
      <c r="E132" s="160"/>
      <c r="F132" s="161"/>
      <c r="G132" s="122">
        <f t="shared" ref="G132:H134" si="27">G133</f>
        <v>2588.9499999999998</v>
      </c>
      <c r="H132" s="122">
        <f t="shared" si="27"/>
        <v>2002.11</v>
      </c>
      <c r="I132" s="120">
        <f t="shared" si="25"/>
        <v>77.332895575426335</v>
      </c>
    </row>
    <row r="133" spans="1:9" ht="15" customHeight="1">
      <c r="A133" s="155" t="s">
        <v>56</v>
      </c>
      <c r="B133" s="151" t="s">
        <v>82</v>
      </c>
      <c r="C133" s="146" t="s">
        <v>20</v>
      </c>
      <c r="D133" s="146" t="s">
        <v>8</v>
      </c>
      <c r="E133" s="8" t="s">
        <v>269</v>
      </c>
      <c r="F133" s="162"/>
      <c r="G133" s="123">
        <f t="shared" si="27"/>
        <v>2588.9499999999998</v>
      </c>
      <c r="H133" s="123">
        <f t="shared" si="27"/>
        <v>2002.11</v>
      </c>
      <c r="I133" s="121">
        <f t="shared" si="25"/>
        <v>77.332895575426335</v>
      </c>
    </row>
    <row r="134" spans="1:9" ht="15" customHeight="1">
      <c r="A134" s="155" t="s">
        <v>169</v>
      </c>
      <c r="B134" s="151" t="s">
        <v>82</v>
      </c>
      <c r="C134" s="146" t="s">
        <v>20</v>
      </c>
      <c r="D134" s="146" t="s">
        <v>8</v>
      </c>
      <c r="E134" s="8" t="s">
        <v>270</v>
      </c>
      <c r="F134" s="163"/>
      <c r="G134" s="124">
        <f t="shared" si="27"/>
        <v>2588.9499999999998</v>
      </c>
      <c r="H134" s="124">
        <f t="shared" si="27"/>
        <v>2002.11</v>
      </c>
      <c r="I134" s="121">
        <f t="shared" si="25"/>
        <v>77.332895575426335</v>
      </c>
    </row>
    <row r="135" spans="1:9" ht="15" customHeight="1">
      <c r="A135" s="56" t="s">
        <v>170</v>
      </c>
      <c r="B135" s="151" t="s">
        <v>82</v>
      </c>
      <c r="C135" s="146" t="s">
        <v>20</v>
      </c>
      <c r="D135" s="146" t="s">
        <v>8</v>
      </c>
      <c r="E135" s="8" t="s">
        <v>270</v>
      </c>
      <c r="F135" s="163"/>
      <c r="G135" s="124">
        <f>G136+G138+G141</f>
        <v>2588.9499999999998</v>
      </c>
      <c r="H135" s="124">
        <f>H136+H138+H141</f>
        <v>2002.11</v>
      </c>
      <c r="I135" s="121">
        <f t="shared" si="25"/>
        <v>77.332895575426335</v>
      </c>
    </row>
    <row r="136" spans="1:9" ht="26.25" customHeight="1">
      <c r="A136" s="155" t="s">
        <v>151</v>
      </c>
      <c r="B136" s="151" t="s">
        <v>82</v>
      </c>
      <c r="C136" s="146" t="s">
        <v>20</v>
      </c>
      <c r="D136" s="146" t="s">
        <v>8</v>
      </c>
      <c r="E136" s="8" t="s">
        <v>270</v>
      </c>
      <c r="F136" s="163">
        <v>240</v>
      </c>
      <c r="G136" s="124">
        <f>G137</f>
        <v>2588.9499999999998</v>
      </c>
      <c r="H136" s="124">
        <f>H137</f>
        <v>2002.11</v>
      </c>
      <c r="I136" s="121">
        <f t="shared" si="25"/>
        <v>77.332895575426335</v>
      </c>
    </row>
    <row r="137" spans="1:9" ht="27.75" customHeight="1">
      <c r="A137" s="155" t="s">
        <v>152</v>
      </c>
      <c r="B137" s="151" t="s">
        <v>82</v>
      </c>
      <c r="C137" s="146" t="s">
        <v>20</v>
      </c>
      <c r="D137" s="146" t="s">
        <v>8</v>
      </c>
      <c r="E137" s="8" t="s">
        <v>270</v>
      </c>
      <c r="F137" s="163">
        <v>244</v>
      </c>
      <c r="G137" s="124">
        <f>2677.2-88.25</f>
        <v>2588.9499999999998</v>
      </c>
      <c r="H137" s="124">
        <v>2002.11</v>
      </c>
      <c r="I137" s="121">
        <f t="shared" si="25"/>
        <v>77.332895575426335</v>
      </c>
    </row>
    <row r="138" spans="1:9" ht="15" hidden="1" customHeight="1">
      <c r="A138" s="60" t="s">
        <v>331</v>
      </c>
      <c r="B138" s="151" t="s">
        <v>82</v>
      </c>
      <c r="C138" s="146" t="s">
        <v>20</v>
      </c>
      <c r="D138" s="146" t="s">
        <v>8</v>
      </c>
      <c r="E138" s="8">
        <v>3519503</v>
      </c>
      <c r="F138" s="163"/>
      <c r="G138" s="124">
        <f t="shared" ref="G138:H139" si="28">G139</f>
        <v>0</v>
      </c>
      <c r="H138" s="124">
        <f t="shared" si="28"/>
        <v>0</v>
      </c>
      <c r="I138" s="124">
        <f t="shared" ref="I138" si="29">I139</f>
        <v>0</v>
      </c>
    </row>
    <row r="139" spans="1:9" ht="15" hidden="1" customHeight="1">
      <c r="A139" s="36" t="s">
        <v>96</v>
      </c>
      <c r="B139" s="151" t="s">
        <v>82</v>
      </c>
      <c r="C139" s="146" t="s">
        <v>20</v>
      </c>
      <c r="D139" s="146" t="s">
        <v>8</v>
      </c>
      <c r="E139" s="8">
        <v>3519503</v>
      </c>
      <c r="F139" s="163">
        <v>410</v>
      </c>
      <c r="G139" s="124">
        <f t="shared" si="28"/>
        <v>0</v>
      </c>
      <c r="H139" s="124">
        <f t="shared" si="28"/>
        <v>0</v>
      </c>
      <c r="I139" s="124">
        <v>0</v>
      </c>
    </row>
    <row r="140" spans="1:9" ht="15" hidden="1" customHeight="1">
      <c r="A140" s="36" t="s">
        <v>171</v>
      </c>
      <c r="B140" s="151" t="s">
        <v>82</v>
      </c>
      <c r="C140" s="146" t="s">
        <v>20</v>
      </c>
      <c r="D140" s="146" t="s">
        <v>8</v>
      </c>
      <c r="E140" s="8">
        <v>3519503</v>
      </c>
      <c r="F140" s="163">
        <v>412</v>
      </c>
      <c r="G140" s="124">
        <v>0</v>
      </c>
      <c r="H140" s="124">
        <v>0</v>
      </c>
      <c r="I140" s="120" t="e">
        <f>H140/G140*100</f>
        <v>#DIV/0!</v>
      </c>
    </row>
    <row r="141" spans="1:9" ht="38.25" hidden="1">
      <c r="A141" s="60" t="s">
        <v>331</v>
      </c>
      <c r="B141" s="151" t="s">
        <v>82</v>
      </c>
      <c r="C141" s="146" t="s">
        <v>20</v>
      </c>
      <c r="D141" s="146" t="s">
        <v>8</v>
      </c>
      <c r="E141" s="8">
        <v>3519603</v>
      </c>
      <c r="F141" s="163"/>
      <c r="G141" s="124">
        <f t="shared" ref="G141:H142" si="30">G142</f>
        <v>0</v>
      </c>
      <c r="H141" s="124">
        <f t="shared" si="30"/>
        <v>0</v>
      </c>
      <c r="I141" s="121" t="e">
        <f>H141/G141*100</f>
        <v>#DIV/0!</v>
      </c>
    </row>
    <row r="142" spans="1:9" ht="38.25" hidden="1" customHeight="1">
      <c r="A142" s="36" t="s">
        <v>96</v>
      </c>
      <c r="B142" s="151" t="s">
        <v>82</v>
      </c>
      <c r="C142" s="146" t="s">
        <v>20</v>
      </c>
      <c r="D142" s="146" t="s">
        <v>8</v>
      </c>
      <c r="E142" s="8">
        <v>3519603</v>
      </c>
      <c r="F142" s="163">
        <v>410</v>
      </c>
      <c r="G142" s="124">
        <f t="shared" si="30"/>
        <v>0</v>
      </c>
      <c r="H142" s="124">
        <f t="shared" si="30"/>
        <v>0</v>
      </c>
      <c r="I142" s="121" t="e">
        <f>H142/G142*100</f>
        <v>#DIV/0!</v>
      </c>
    </row>
    <row r="143" spans="1:9" ht="12.75" hidden="1" customHeight="1">
      <c r="A143" s="36" t="s">
        <v>171</v>
      </c>
      <c r="B143" s="151" t="s">
        <v>82</v>
      </c>
      <c r="C143" s="146" t="s">
        <v>20</v>
      </c>
      <c r="D143" s="146" t="s">
        <v>8</v>
      </c>
      <c r="E143" s="8">
        <v>3519603</v>
      </c>
      <c r="F143" s="163">
        <v>412</v>
      </c>
      <c r="G143" s="124">
        <v>0</v>
      </c>
      <c r="H143" s="124">
        <v>0</v>
      </c>
      <c r="I143" s="124">
        <v>0</v>
      </c>
    </row>
    <row r="144" spans="1:9" ht="15" customHeight="1">
      <c r="A144" s="67" t="s">
        <v>47</v>
      </c>
      <c r="B144" s="143" t="s">
        <v>82</v>
      </c>
      <c r="C144" s="135" t="s">
        <v>20</v>
      </c>
      <c r="D144" s="135" t="s">
        <v>17</v>
      </c>
      <c r="E144" s="160"/>
      <c r="F144" s="161"/>
      <c r="G144" s="164">
        <f>G145+G149+G151+G158+G155+G161+G164</f>
        <v>3435.5981000000002</v>
      </c>
      <c r="H144" s="164">
        <f>H145+H149+H151+H158+H155+H161+H164</f>
        <v>2813.2620000000002</v>
      </c>
      <c r="I144" s="120">
        <f t="shared" ref="I144:I167" si="31">H144/G144*100</f>
        <v>81.885654785989075</v>
      </c>
    </row>
    <row r="145" spans="1:9" ht="12.75" customHeight="1">
      <c r="A145" s="145" t="s">
        <v>77</v>
      </c>
      <c r="B145" s="151" t="s">
        <v>82</v>
      </c>
      <c r="C145" s="146" t="s">
        <v>20</v>
      </c>
      <c r="D145" s="146" t="s">
        <v>17</v>
      </c>
      <c r="E145" s="194" t="s">
        <v>271</v>
      </c>
      <c r="F145" s="162"/>
      <c r="G145" s="124">
        <f>G146</f>
        <v>2656.105</v>
      </c>
      <c r="H145" s="124">
        <f>H146</f>
        <v>2052.0920000000001</v>
      </c>
      <c r="I145" s="121">
        <f t="shared" si="31"/>
        <v>77.259445692094246</v>
      </c>
    </row>
    <row r="146" spans="1:9" ht="25.5" customHeight="1">
      <c r="A146" s="145" t="s">
        <v>172</v>
      </c>
      <c r="B146" s="151" t="s">
        <v>82</v>
      </c>
      <c r="C146" s="146" t="s">
        <v>20</v>
      </c>
      <c r="D146" s="146" t="s">
        <v>17</v>
      </c>
      <c r="E146" s="8" t="s">
        <v>272</v>
      </c>
      <c r="F146" s="162"/>
      <c r="G146" s="124">
        <f>G147+G148</f>
        <v>2656.105</v>
      </c>
      <c r="H146" s="124">
        <f>H147+H148</f>
        <v>2052.0920000000001</v>
      </c>
      <c r="I146" s="121">
        <f t="shared" si="31"/>
        <v>77.259445692094246</v>
      </c>
    </row>
    <row r="147" spans="1:9" hidden="1">
      <c r="A147" s="145" t="s">
        <v>3</v>
      </c>
      <c r="B147" s="151" t="s">
        <v>82</v>
      </c>
      <c r="C147" s="146" t="s">
        <v>20</v>
      </c>
      <c r="D147" s="146" t="s">
        <v>17</v>
      </c>
      <c r="E147" s="8">
        <v>3510500</v>
      </c>
      <c r="F147" s="153" t="s">
        <v>5</v>
      </c>
      <c r="G147" s="124">
        <v>0</v>
      </c>
      <c r="H147" s="124">
        <v>0</v>
      </c>
      <c r="I147" s="124">
        <f>I148</f>
        <v>77.259445692094246</v>
      </c>
    </row>
    <row r="148" spans="1:9" ht="25.5">
      <c r="A148" s="56" t="s">
        <v>151</v>
      </c>
      <c r="B148" s="151" t="s">
        <v>82</v>
      </c>
      <c r="C148" s="146" t="s">
        <v>20</v>
      </c>
      <c r="D148" s="146" t="s">
        <v>17</v>
      </c>
      <c r="E148" s="8" t="s">
        <v>272</v>
      </c>
      <c r="F148" s="153" t="s">
        <v>188</v>
      </c>
      <c r="G148" s="123">
        <f>G153+G154</f>
        <v>2656.105</v>
      </c>
      <c r="H148" s="123">
        <f>H153+H154</f>
        <v>2052.0920000000001</v>
      </c>
      <c r="I148" s="121">
        <f t="shared" si="31"/>
        <v>77.259445692094246</v>
      </c>
    </row>
    <row r="149" spans="1:9" ht="38.25" hidden="1" customHeight="1">
      <c r="A149" s="145" t="s">
        <v>134</v>
      </c>
      <c r="B149" s="151" t="s">
        <v>82</v>
      </c>
      <c r="C149" s="146" t="s">
        <v>20</v>
      </c>
      <c r="D149" s="146" t="s">
        <v>17</v>
      </c>
      <c r="E149" s="8" t="s">
        <v>272</v>
      </c>
      <c r="F149" s="153"/>
      <c r="G149" s="124">
        <f>G150</f>
        <v>0</v>
      </c>
      <c r="H149" s="124">
        <f>H150</f>
        <v>0</v>
      </c>
      <c r="I149" s="124">
        <v>0</v>
      </c>
    </row>
    <row r="150" spans="1:9" ht="26.25" hidden="1" customHeight="1">
      <c r="A150" s="145" t="s">
        <v>3</v>
      </c>
      <c r="B150" s="151" t="s">
        <v>82</v>
      </c>
      <c r="C150" s="146" t="s">
        <v>20</v>
      </c>
      <c r="D150" s="146" t="s">
        <v>17</v>
      </c>
      <c r="E150" s="8" t="s">
        <v>272</v>
      </c>
      <c r="F150" s="153" t="s">
        <v>5</v>
      </c>
      <c r="G150" s="124"/>
      <c r="H150" s="124"/>
      <c r="I150" s="121" t="e">
        <f t="shared" si="31"/>
        <v>#DIV/0!</v>
      </c>
    </row>
    <row r="151" spans="1:9" s="174" customFormat="1" ht="40.5" hidden="1" customHeight="1">
      <c r="A151" s="145" t="s">
        <v>135</v>
      </c>
      <c r="B151" s="151" t="s">
        <v>82</v>
      </c>
      <c r="C151" s="146" t="s">
        <v>20</v>
      </c>
      <c r="D151" s="146" t="s">
        <v>17</v>
      </c>
      <c r="E151" s="8" t="s">
        <v>272</v>
      </c>
      <c r="F151" s="153"/>
      <c r="G151" s="124">
        <f>G152</f>
        <v>0</v>
      </c>
      <c r="H151" s="124">
        <f>H152</f>
        <v>0</v>
      </c>
      <c r="I151" s="120" t="e">
        <f t="shared" si="31"/>
        <v>#DIV/0!</v>
      </c>
    </row>
    <row r="152" spans="1:9" ht="29.25" hidden="1" customHeight="1">
      <c r="A152" s="145" t="s">
        <v>3</v>
      </c>
      <c r="B152" s="151" t="s">
        <v>82</v>
      </c>
      <c r="C152" s="146" t="s">
        <v>20</v>
      </c>
      <c r="D152" s="146" t="s">
        <v>17</v>
      </c>
      <c r="E152" s="8" t="s">
        <v>272</v>
      </c>
      <c r="F152" s="153" t="s">
        <v>5</v>
      </c>
      <c r="G152" s="124"/>
      <c r="H152" s="124"/>
      <c r="I152" s="121" t="e">
        <f t="shared" si="31"/>
        <v>#DIV/0!</v>
      </c>
    </row>
    <row r="153" spans="1:9" ht="27.75" hidden="1" customHeight="1">
      <c r="A153" s="145" t="s">
        <v>173</v>
      </c>
      <c r="B153" s="151" t="s">
        <v>82</v>
      </c>
      <c r="C153" s="146" t="s">
        <v>20</v>
      </c>
      <c r="D153" s="146" t="s">
        <v>17</v>
      </c>
      <c r="E153" s="8" t="s">
        <v>272</v>
      </c>
      <c r="F153" s="153" t="s">
        <v>194</v>
      </c>
      <c r="G153" s="124">
        <v>0</v>
      </c>
      <c r="H153" s="124">
        <v>0</v>
      </c>
      <c r="I153" s="121" t="e">
        <f t="shared" si="31"/>
        <v>#DIV/0!</v>
      </c>
    </row>
    <row r="154" spans="1:9" ht="15.75" customHeight="1">
      <c r="A154" s="145" t="s">
        <v>152</v>
      </c>
      <c r="B154" s="151" t="s">
        <v>82</v>
      </c>
      <c r="C154" s="146" t="s">
        <v>20</v>
      </c>
      <c r="D154" s="146" t="s">
        <v>17</v>
      </c>
      <c r="E154" s="8" t="s">
        <v>272</v>
      </c>
      <c r="F154" s="153" t="s">
        <v>189</v>
      </c>
      <c r="G154" s="121">
        <v>2656.105</v>
      </c>
      <c r="H154" s="121">
        <v>2052.0920000000001</v>
      </c>
      <c r="I154" s="121">
        <f t="shared" si="31"/>
        <v>77.259445692094246</v>
      </c>
    </row>
    <row r="155" spans="1:9" ht="29.25" customHeight="1">
      <c r="A155" s="145" t="s">
        <v>361</v>
      </c>
      <c r="B155" s="151" t="s">
        <v>82</v>
      </c>
      <c r="C155" s="146" t="s">
        <v>20</v>
      </c>
      <c r="D155" s="146" t="s">
        <v>17</v>
      </c>
      <c r="E155" s="8" t="s">
        <v>326</v>
      </c>
      <c r="F155" s="153"/>
      <c r="G155" s="123">
        <f t="shared" ref="G155:H156" si="32">G156</f>
        <v>317.82</v>
      </c>
      <c r="H155" s="123">
        <f t="shared" si="32"/>
        <v>317.82</v>
      </c>
      <c r="I155" s="121">
        <f t="shared" si="31"/>
        <v>100</v>
      </c>
    </row>
    <row r="156" spans="1:9" ht="25.5">
      <c r="A156" s="155" t="s">
        <v>151</v>
      </c>
      <c r="B156" s="151" t="s">
        <v>82</v>
      </c>
      <c r="C156" s="146" t="s">
        <v>20</v>
      </c>
      <c r="D156" s="146" t="s">
        <v>17</v>
      </c>
      <c r="E156" s="8" t="s">
        <v>326</v>
      </c>
      <c r="F156" s="153" t="s">
        <v>188</v>
      </c>
      <c r="G156" s="199">
        <f t="shared" si="32"/>
        <v>317.82</v>
      </c>
      <c r="H156" s="199">
        <f t="shared" si="32"/>
        <v>317.82</v>
      </c>
      <c r="I156" s="121">
        <f t="shared" si="31"/>
        <v>100</v>
      </c>
    </row>
    <row r="157" spans="1:9" ht="25.5">
      <c r="A157" s="155" t="s">
        <v>152</v>
      </c>
      <c r="B157" s="151" t="s">
        <v>82</v>
      </c>
      <c r="C157" s="146" t="s">
        <v>20</v>
      </c>
      <c r="D157" s="146" t="s">
        <v>17</v>
      </c>
      <c r="E157" s="8" t="s">
        <v>326</v>
      </c>
      <c r="F157" s="153" t="s">
        <v>189</v>
      </c>
      <c r="G157" s="123">
        <v>317.82</v>
      </c>
      <c r="H157" s="123">
        <v>317.82</v>
      </c>
      <c r="I157" s="121">
        <f t="shared" si="31"/>
        <v>100</v>
      </c>
    </row>
    <row r="158" spans="1:9" ht="12.75" customHeight="1">
      <c r="A158" s="145" t="s">
        <v>332</v>
      </c>
      <c r="B158" s="151" t="s">
        <v>82</v>
      </c>
      <c r="C158" s="146" t="s">
        <v>20</v>
      </c>
      <c r="D158" s="146" t="s">
        <v>17</v>
      </c>
      <c r="E158" s="8" t="s">
        <v>326</v>
      </c>
      <c r="F158" s="153"/>
      <c r="G158" s="199">
        <f t="shared" ref="G158:H159" si="33">G159</f>
        <v>47.673099999999998</v>
      </c>
      <c r="H158" s="199">
        <f t="shared" si="33"/>
        <v>47.67</v>
      </c>
      <c r="I158" s="121">
        <f t="shared" si="31"/>
        <v>99.993497381122694</v>
      </c>
    </row>
    <row r="159" spans="1:9" ht="14.25" customHeight="1">
      <c r="A159" s="155" t="s">
        <v>316</v>
      </c>
      <c r="B159" s="151" t="s">
        <v>82</v>
      </c>
      <c r="C159" s="146" t="s">
        <v>20</v>
      </c>
      <c r="D159" s="146" t="s">
        <v>17</v>
      </c>
      <c r="E159" s="8" t="s">
        <v>326</v>
      </c>
      <c r="F159" s="153" t="s">
        <v>315</v>
      </c>
      <c r="G159" s="123">
        <f t="shared" si="33"/>
        <v>47.673099999999998</v>
      </c>
      <c r="H159" s="123">
        <f t="shared" si="33"/>
        <v>47.67</v>
      </c>
      <c r="I159" s="121">
        <f t="shared" si="31"/>
        <v>99.993497381122694</v>
      </c>
    </row>
    <row r="160" spans="1:9" ht="14.25" customHeight="1">
      <c r="A160" s="155" t="s">
        <v>112</v>
      </c>
      <c r="B160" s="151" t="s">
        <v>82</v>
      </c>
      <c r="C160" s="146" t="s">
        <v>20</v>
      </c>
      <c r="D160" s="146" t="s">
        <v>17</v>
      </c>
      <c r="E160" s="8" t="s">
        <v>326</v>
      </c>
      <c r="F160" s="153" t="s">
        <v>300</v>
      </c>
      <c r="G160" s="199">
        <v>47.673099999999998</v>
      </c>
      <c r="H160" s="199">
        <v>47.67</v>
      </c>
      <c r="I160" s="121">
        <f t="shared" si="31"/>
        <v>99.993497381122694</v>
      </c>
    </row>
    <row r="161" spans="1:9" ht="42" customHeight="1">
      <c r="A161" s="36" t="s">
        <v>375</v>
      </c>
      <c r="B161" s="151" t="s">
        <v>82</v>
      </c>
      <c r="C161" s="146" t="s">
        <v>20</v>
      </c>
      <c r="D161" s="146" t="s">
        <v>17</v>
      </c>
      <c r="E161" s="8" t="s">
        <v>326</v>
      </c>
      <c r="F161" s="153"/>
      <c r="G161" s="123">
        <f t="shared" ref="G161:H162" si="34">G162</f>
        <v>345</v>
      </c>
      <c r="H161" s="123">
        <f t="shared" si="34"/>
        <v>326.68</v>
      </c>
      <c r="I161" s="121">
        <f t="shared" ref="I161:I166" si="35">H161/G161*100</f>
        <v>94.689855072463772</v>
      </c>
    </row>
    <row r="162" spans="1:9" ht="14.25" customHeight="1">
      <c r="A162" s="155" t="s">
        <v>151</v>
      </c>
      <c r="B162" s="151" t="s">
        <v>82</v>
      </c>
      <c r="C162" s="146" t="s">
        <v>20</v>
      </c>
      <c r="D162" s="146" t="s">
        <v>17</v>
      </c>
      <c r="E162" s="8" t="s">
        <v>326</v>
      </c>
      <c r="F162" s="153" t="s">
        <v>188</v>
      </c>
      <c r="G162" s="199">
        <f t="shared" si="34"/>
        <v>345</v>
      </c>
      <c r="H162" s="199">
        <f t="shared" si="34"/>
        <v>326.68</v>
      </c>
      <c r="I162" s="121">
        <f t="shared" si="35"/>
        <v>94.689855072463772</v>
      </c>
    </row>
    <row r="163" spans="1:9" ht="14.25" customHeight="1">
      <c r="A163" s="155" t="s">
        <v>152</v>
      </c>
      <c r="B163" s="151" t="s">
        <v>82</v>
      </c>
      <c r="C163" s="146" t="s">
        <v>20</v>
      </c>
      <c r="D163" s="146" t="s">
        <v>17</v>
      </c>
      <c r="E163" s="8" t="s">
        <v>326</v>
      </c>
      <c r="F163" s="153" t="s">
        <v>189</v>
      </c>
      <c r="G163" s="123">
        <v>345</v>
      </c>
      <c r="H163" s="123">
        <v>326.68</v>
      </c>
      <c r="I163" s="121">
        <f t="shared" si="35"/>
        <v>94.689855072463772</v>
      </c>
    </row>
    <row r="164" spans="1:9" ht="14.25" customHeight="1">
      <c r="A164" s="145" t="s">
        <v>332</v>
      </c>
      <c r="B164" s="151" t="s">
        <v>82</v>
      </c>
      <c r="C164" s="146" t="s">
        <v>20</v>
      </c>
      <c r="D164" s="146" t="s">
        <v>17</v>
      </c>
      <c r="E164" s="8" t="s">
        <v>326</v>
      </c>
      <c r="F164" s="153"/>
      <c r="G164" s="199">
        <f t="shared" ref="G164:H165" si="36">G165</f>
        <v>69</v>
      </c>
      <c r="H164" s="199">
        <f t="shared" si="36"/>
        <v>69</v>
      </c>
      <c r="I164" s="121">
        <f t="shared" si="35"/>
        <v>100</v>
      </c>
    </row>
    <row r="165" spans="1:9" ht="14.25" customHeight="1">
      <c r="A165" s="155" t="s">
        <v>316</v>
      </c>
      <c r="B165" s="151" t="s">
        <v>82</v>
      </c>
      <c r="C165" s="146" t="s">
        <v>20</v>
      </c>
      <c r="D165" s="146" t="s">
        <v>17</v>
      </c>
      <c r="E165" s="8" t="s">
        <v>326</v>
      </c>
      <c r="F165" s="153" t="s">
        <v>315</v>
      </c>
      <c r="G165" s="123">
        <f t="shared" si="36"/>
        <v>69</v>
      </c>
      <c r="H165" s="123">
        <f t="shared" si="36"/>
        <v>69</v>
      </c>
      <c r="I165" s="121">
        <f t="shared" si="35"/>
        <v>100</v>
      </c>
    </row>
    <row r="166" spans="1:9" ht="14.25" customHeight="1">
      <c r="A166" s="155" t="s">
        <v>112</v>
      </c>
      <c r="B166" s="151" t="s">
        <v>82</v>
      </c>
      <c r="C166" s="146" t="s">
        <v>20</v>
      </c>
      <c r="D166" s="146" t="s">
        <v>17</v>
      </c>
      <c r="E166" s="8" t="s">
        <v>326</v>
      </c>
      <c r="F166" s="153" t="s">
        <v>300</v>
      </c>
      <c r="G166" s="199">
        <v>69</v>
      </c>
      <c r="H166" s="199">
        <v>69</v>
      </c>
      <c r="I166" s="121">
        <f t="shared" si="35"/>
        <v>100</v>
      </c>
    </row>
    <row r="167" spans="1:9">
      <c r="A167" s="67" t="s">
        <v>50</v>
      </c>
      <c r="B167" s="143" t="s">
        <v>82</v>
      </c>
      <c r="C167" s="135" t="s">
        <v>20</v>
      </c>
      <c r="D167" s="135" t="s">
        <v>51</v>
      </c>
      <c r="E167" s="160"/>
      <c r="F167" s="161"/>
      <c r="G167" s="164">
        <f>G168</f>
        <v>6079.2284199999995</v>
      </c>
      <c r="H167" s="164">
        <f>H168</f>
        <v>6921.1509999999998</v>
      </c>
      <c r="I167" s="120">
        <f t="shared" si="31"/>
        <v>113.84916837850948</v>
      </c>
    </row>
    <row r="168" spans="1:9" ht="15" customHeight="1">
      <c r="A168" s="145" t="s">
        <v>50</v>
      </c>
      <c r="B168" s="151" t="s">
        <v>82</v>
      </c>
      <c r="C168" s="146" t="s">
        <v>20</v>
      </c>
      <c r="D168" s="146" t="s">
        <v>51</v>
      </c>
      <c r="E168" s="8" t="s">
        <v>273</v>
      </c>
      <c r="F168" s="162"/>
      <c r="G168" s="124">
        <f>G169+G175+G178+G181+G187+G184</f>
        <v>6079.2284199999995</v>
      </c>
      <c r="H168" s="124">
        <f>H169+H175+H178+H181+H187+H184</f>
        <v>6921.1509999999998</v>
      </c>
      <c r="I168" s="121">
        <f t="shared" ref="I168:I182" si="37">H168/G168*100</f>
        <v>113.84916837850948</v>
      </c>
    </row>
    <row r="169" spans="1:9" ht="13.5" customHeight="1">
      <c r="A169" s="145" t="s">
        <v>45</v>
      </c>
      <c r="B169" s="151" t="s">
        <v>82</v>
      </c>
      <c r="C169" s="146" t="s">
        <v>20</v>
      </c>
      <c r="D169" s="146" t="s">
        <v>51</v>
      </c>
      <c r="E169" s="8" t="s">
        <v>274</v>
      </c>
      <c r="F169" s="162"/>
      <c r="G169" s="124">
        <f t="shared" ref="G169:H170" si="38">G170</f>
        <v>670</v>
      </c>
      <c r="H169" s="124">
        <f t="shared" si="38"/>
        <v>558.15</v>
      </c>
      <c r="I169" s="121">
        <f t="shared" si="37"/>
        <v>83.305970149253724</v>
      </c>
    </row>
    <row r="170" spans="1:9" ht="13.5" customHeight="1">
      <c r="A170" s="155" t="s">
        <v>151</v>
      </c>
      <c r="B170" s="151" t="s">
        <v>82</v>
      </c>
      <c r="C170" s="146" t="s">
        <v>20</v>
      </c>
      <c r="D170" s="146" t="s">
        <v>51</v>
      </c>
      <c r="E170" s="8" t="s">
        <v>274</v>
      </c>
      <c r="F170" s="153" t="s">
        <v>188</v>
      </c>
      <c r="G170" s="123">
        <f t="shared" si="38"/>
        <v>670</v>
      </c>
      <c r="H170" s="123">
        <f t="shared" si="38"/>
        <v>558.15</v>
      </c>
      <c r="I170" s="121">
        <f t="shared" si="37"/>
        <v>83.305970149253724</v>
      </c>
    </row>
    <row r="171" spans="1:9" ht="25.5" customHeight="1">
      <c r="A171" s="155" t="s">
        <v>152</v>
      </c>
      <c r="B171" s="151" t="s">
        <v>82</v>
      </c>
      <c r="C171" s="146" t="s">
        <v>20</v>
      </c>
      <c r="D171" s="146" t="s">
        <v>51</v>
      </c>
      <c r="E171" s="8" t="s">
        <v>274</v>
      </c>
      <c r="F171" s="153" t="s">
        <v>189</v>
      </c>
      <c r="G171" s="121">
        <f>550+50+70</f>
        <v>670</v>
      </c>
      <c r="H171" s="121">
        <v>558.15</v>
      </c>
      <c r="I171" s="121">
        <f t="shared" si="37"/>
        <v>83.305970149253724</v>
      </c>
    </row>
    <row r="172" spans="1:9" ht="12.75" hidden="1" customHeight="1">
      <c r="A172" s="56" t="s">
        <v>174</v>
      </c>
      <c r="B172" s="151" t="s">
        <v>82</v>
      </c>
      <c r="C172" s="146" t="s">
        <v>20</v>
      </c>
      <c r="D172" s="146" t="s">
        <v>51</v>
      </c>
      <c r="E172" s="8" t="s">
        <v>275</v>
      </c>
      <c r="F172" s="153"/>
      <c r="G172" s="121">
        <f t="shared" ref="G172:H173" si="39">G173</f>
        <v>0</v>
      </c>
      <c r="H172" s="121">
        <f t="shared" si="39"/>
        <v>0</v>
      </c>
      <c r="I172" s="121" t="e">
        <f t="shared" si="37"/>
        <v>#DIV/0!</v>
      </c>
    </row>
    <row r="173" spans="1:9" ht="25.5" hidden="1" customHeight="1">
      <c r="A173" s="145" t="s">
        <v>151</v>
      </c>
      <c r="B173" s="151" t="s">
        <v>82</v>
      </c>
      <c r="C173" s="146" t="s">
        <v>20</v>
      </c>
      <c r="D173" s="146" t="s">
        <v>51</v>
      </c>
      <c r="E173" s="8" t="s">
        <v>275</v>
      </c>
      <c r="F173" s="153" t="s">
        <v>188</v>
      </c>
      <c r="G173" s="121">
        <f t="shared" si="39"/>
        <v>0</v>
      </c>
      <c r="H173" s="121">
        <f t="shared" si="39"/>
        <v>0</v>
      </c>
      <c r="I173" s="121" t="e">
        <f t="shared" si="37"/>
        <v>#DIV/0!</v>
      </c>
    </row>
    <row r="174" spans="1:9" ht="25.5" hidden="1" customHeight="1">
      <c r="A174" s="56" t="s">
        <v>152</v>
      </c>
      <c r="B174" s="151" t="s">
        <v>82</v>
      </c>
      <c r="C174" s="146" t="s">
        <v>20</v>
      </c>
      <c r="D174" s="146" t="s">
        <v>51</v>
      </c>
      <c r="E174" s="8" t="s">
        <v>275</v>
      </c>
      <c r="F174" s="153" t="s">
        <v>189</v>
      </c>
      <c r="G174" s="121">
        <v>0</v>
      </c>
      <c r="H174" s="121">
        <v>0</v>
      </c>
      <c r="I174" s="121" t="e">
        <f t="shared" si="37"/>
        <v>#DIV/0!</v>
      </c>
    </row>
    <row r="175" spans="1:9" ht="25.5" customHeight="1">
      <c r="A175" s="56" t="s">
        <v>4</v>
      </c>
      <c r="B175" s="151" t="s">
        <v>82</v>
      </c>
      <c r="C175" s="146" t="s">
        <v>20</v>
      </c>
      <c r="D175" s="146" t="s">
        <v>51</v>
      </c>
      <c r="E175" s="8" t="s">
        <v>276</v>
      </c>
      <c r="F175" s="153"/>
      <c r="G175" s="121">
        <f t="shared" ref="G175:H176" si="40">G176</f>
        <v>2142.6869999999999</v>
      </c>
      <c r="H175" s="121">
        <f t="shared" si="40"/>
        <v>3096.46</v>
      </c>
      <c r="I175" s="121">
        <f t="shared" si="37"/>
        <v>144.5129409941816</v>
      </c>
    </row>
    <row r="176" spans="1:9" ht="37.5" customHeight="1">
      <c r="A176" s="155" t="s">
        <v>151</v>
      </c>
      <c r="B176" s="151" t="s">
        <v>82</v>
      </c>
      <c r="C176" s="146" t="s">
        <v>20</v>
      </c>
      <c r="D176" s="151" t="s">
        <v>51</v>
      </c>
      <c r="E176" s="8" t="s">
        <v>276</v>
      </c>
      <c r="F176" s="165">
        <v>240</v>
      </c>
      <c r="G176" s="121">
        <f t="shared" si="40"/>
        <v>2142.6869999999999</v>
      </c>
      <c r="H176" s="121">
        <f t="shared" si="40"/>
        <v>3096.46</v>
      </c>
      <c r="I176" s="121">
        <f t="shared" si="37"/>
        <v>144.5129409941816</v>
      </c>
    </row>
    <row r="177" spans="1:9" ht="15" customHeight="1">
      <c r="A177" s="155" t="s">
        <v>152</v>
      </c>
      <c r="B177" s="151" t="s">
        <v>82</v>
      </c>
      <c r="C177" s="146" t="s">
        <v>20</v>
      </c>
      <c r="D177" s="151" t="s">
        <v>51</v>
      </c>
      <c r="E177" s="8" t="s">
        <v>276</v>
      </c>
      <c r="F177" s="165">
        <v>244</v>
      </c>
      <c r="G177" s="121">
        <v>2142.6869999999999</v>
      </c>
      <c r="H177" s="121">
        <v>3096.46</v>
      </c>
      <c r="I177" s="121">
        <f t="shared" si="37"/>
        <v>144.5129409941816</v>
      </c>
    </row>
    <row r="178" spans="1:9" ht="13.5" customHeight="1">
      <c r="A178" s="208" t="s">
        <v>317</v>
      </c>
      <c r="B178" s="209" t="s">
        <v>82</v>
      </c>
      <c r="C178" s="210" t="s">
        <v>20</v>
      </c>
      <c r="D178" s="209" t="s">
        <v>51</v>
      </c>
      <c r="E178" s="211" t="s">
        <v>318</v>
      </c>
      <c r="F178" s="212"/>
      <c r="G178" s="215">
        <f t="shared" ref="G178:H179" si="41">G179</f>
        <v>1852.81</v>
      </c>
      <c r="H178" s="215">
        <f t="shared" si="41"/>
        <v>1852.81</v>
      </c>
      <c r="I178" s="120">
        <f t="shared" si="37"/>
        <v>100</v>
      </c>
    </row>
    <row r="179" spans="1:9" s="174" customFormat="1" ht="26.25" customHeight="1">
      <c r="A179" s="155" t="s">
        <v>151</v>
      </c>
      <c r="B179" s="151" t="s">
        <v>82</v>
      </c>
      <c r="C179" s="146" t="s">
        <v>20</v>
      </c>
      <c r="D179" s="151" t="s">
        <v>51</v>
      </c>
      <c r="E179" s="8" t="s">
        <v>318</v>
      </c>
      <c r="F179" s="165">
        <v>240</v>
      </c>
      <c r="G179" s="198">
        <f t="shared" si="41"/>
        <v>1852.81</v>
      </c>
      <c r="H179" s="198">
        <f t="shared" si="41"/>
        <v>1852.81</v>
      </c>
      <c r="I179" s="121">
        <f t="shared" si="37"/>
        <v>100</v>
      </c>
    </row>
    <row r="180" spans="1:9" ht="25.5">
      <c r="A180" s="155" t="s">
        <v>152</v>
      </c>
      <c r="B180" s="151" t="s">
        <v>82</v>
      </c>
      <c r="C180" s="146" t="s">
        <v>20</v>
      </c>
      <c r="D180" s="151" t="s">
        <v>51</v>
      </c>
      <c r="E180" s="8" t="s">
        <v>318</v>
      </c>
      <c r="F180" s="165">
        <v>244</v>
      </c>
      <c r="G180" s="198">
        <v>1852.81</v>
      </c>
      <c r="H180" s="198">
        <v>1852.81</v>
      </c>
      <c r="I180" s="121">
        <f t="shared" si="37"/>
        <v>100</v>
      </c>
    </row>
    <row r="181" spans="1:9" ht="40.5">
      <c r="A181" s="208" t="s">
        <v>320</v>
      </c>
      <c r="B181" s="209" t="s">
        <v>82</v>
      </c>
      <c r="C181" s="210" t="s">
        <v>20</v>
      </c>
      <c r="D181" s="209" t="s">
        <v>51</v>
      </c>
      <c r="E181" s="211" t="s">
        <v>319</v>
      </c>
      <c r="F181" s="212"/>
      <c r="G181" s="216">
        <f t="shared" ref="G181:H182" si="42">G182</f>
        <v>36.299999999999997</v>
      </c>
      <c r="H181" s="216">
        <f t="shared" si="42"/>
        <v>36.299999999999997</v>
      </c>
      <c r="I181" s="121">
        <f t="shared" si="37"/>
        <v>100</v>
      </c>
    </row>
    <row r="182" spans="1:9" ht="14.25" customHeight="1">
      <c r="A182" s="155" t="s">
        <v>316</v>
      </c>
      <c r="B182" s="151" t="s">
        <v>82</v>
      </c>
      <c r="C182" s="146" t="s">
        <v>20</v>
      </c>
      <c r="D182" s="151" t="s">
        <v>51</v>
      </c>
      <c r="E182" s="8" t="s">
        <v>319</v>
      </c>
      <c r="F182" s="165">
        <v>500</v>
      </c>
      <c r="G182" s="198">
        <f t="shared" si="42"/>
        <v>36.299999999999997</v>
      </c>
      <c r="H182" s="198">
        <f t="shared" si="42"/>
        <v>36.299999999999997</v>
      </c>
      <c r="I182" s="121">
        <f t="shared" si="37"/>
        <v>100</v>
      </c>
    </row>
    <row r="183" spans="1:9" ht="12.75" customHeight="1">
      <c r="A183" s="155" t="s">
        <v>112</v>
      </c>
      <c r="B183" s="151" t="s">
        <v>82</v>
      </c>
      <c r="C183" s="146" t="s">
        <v>20</v>
      </c>
      <c r="D183" s="151" t="s">
        <v>51</v>
      </c>
      <c r="E183" s="8" t="s">
        <v>319</v>
      </c>
      <c r="F183" s="165">
        <v>540</v>
      </c>
      <c r="G183" s="198">
        <v>36.299999999999997</v>
      </c>
      <c r="H183" s="198">
        <v>36.299999999999997</v>
      </c>
      <c r="I183" s="121">
        <f t="shared" ref="I183:I229" si="43">H183/G183*100</f>
        <v>100</v>
      </c>
    </row>
    <row r="184" spans="1:9" ht="12.75" customHeight="1">
      <c r="A184" s="208" t="s">
        <v>362</v>
      </c>
      <c r="B184" s="209" t="s">
        <v>82</v>
      </c>
      <c r="C184" s="210" t="s">
        <v>20</v>
      </c>
      <c r="D184" s="209" t="s">
        <v>51</v>
      </c>
      <c r="E184" s="211" t="s">
        <v>363</v>
      </c>
      <c r="F184" s="212"/>
      <c r="G184" s="215">
        <f t="shared" ref="G184:H185" si="44">G185</f>
        <v>1289.1914200000001</v>
      </c>
      <c r="H184" s="215">
        <f t="shared" si="44"/>
        <v>1289.191</v>
      </c>
      <c r="I184" s="120">
        <f t="shared" si="43"/>
        <v>99.999967421440019</v>
      </c>
    </row>
    <row r="185" spans="1:9" ht="15.75" customHeight="1">
      <c r="A185" s="155" t="s">
        <v>151</v>
      </c>
      <c r="B185" s="151" t="s">
        <v>82</v>
      </c>
      <c r="C185" s="146" t="s">
        <v>20</v>
      </c>
      <c r="D185" s="151" t="s">
        <v>51</v>
      </c>
      <c r="E185" s="8" t="s">
        <v>363</v>
      </c>
      <c r="F185" s="165">
        <v>240</v>
      </c>
      <c r="G185" s="198">
        <f t="shared" si="44"/>
        <v>1289.1914200000001</v>
      </c>
      <c r="H185" s="198">
        <f t="shared" si="44"/>
        <v>1289.191</v>
      </c>
      <c r="I185" s="121">
        <f t="shared" si="43"/>
        <v>99.999967421440019</v>
      </c>
    </row>
    <row r="186" spans="1:9" ht="25.5">
      <c r="A186" s="155" t="s">
        <v>152</v>
      </c>
      <c r="B186" s="151" t="s">
        <v>82</v>
      </c>
      <c r="C186" s="146" t="s">
        <v>20</v>
      </c>
      <c r="D186" s="151" t="s">
        <v>51</v>
      </c>
      <c r="E186" s="8" t="s">
        <v>363</v>
      </c>
      <c r="F186" s="165">
        <v>244</v>
      </c>
      <c r="G186" s="198">
        <v>1289.1914200000001</v>
      </c>
      <c r="H186" s="198">
        <v>1289.191</v>
      </c>
      <c r="I186" s="121">
        <f t="shared" si="43"/>
        <v>99.999967421440019</v>
      </c>
    </row>
    <row r="187" spans="1:9" ht="27">
      <c r="A187" s="208" t="s">
        <v>364</v>
      </c>
      <c r="B187" s="209" t="s">
        <v>82</v>
      </c>
      <c r="C187" s="210" t="s">
        <v>20</v>
      </c>
      <c r="D187" s="209" t="s">
        <v>51</v>
      </c>
      <c r="E187" s="211" t="s">
        <v>365</v>
      </c>
      <c r="F187" s="212"/>
      <c r="G187" s="216">
        <f>G188+G191</f>
        <v>88.24</v>
      </c>
      <c r="H187" s="216">
        <f>H188+H191</f>
        <v>88.24</v>
      </c>
      <c r="I187" s="121">
        <f t="shared" si="43"/>
        <v>100</v>
      </c>
    </row>
    <row r="188" spans="1:9" ht="25.5">
      <c r="A188" s="56" t="s">
        <v>147</v>
      </c>
      <c r="B188" s="151" t="s">
        <v>82</v>
      </c>
      <c r="C188" s="146" t="s">
        <v>20</v>
      </c>
      <c r="D188" s="151" t="s">
        <v>51</v>
      </c>
      <c r="E188" s="8" t="s">
        <v>365</v>
      </c>
      <c r="F188" s="165">
        <v>120</v>
      </c>
      <c r="G188" s="198">
        <f>G189+G190</f>
        <v>85.64</v>
      </c>
      <c r="H188" s="198">
        <f>H189+H190</f>
        <v>85.64</v>
      </c>
      <c r="I188" s="121">
        <f t="shared" si="43"/>
        <v>100</v>
      </c>
    </row>
    <row r="189" spans="1:9">
      <c r="A189" s="56" t="s">
        <v>239</v>
      </c>
      <c r="B189" s="151" t="s">
        <v>82</v>
      </c>
      <c r="C189" s="146" t="s">
        <v>20</v>
      </c>
      <c r="D189" s="151" t="s">
        <v>51</v>
      </c>
      <c r="E189" s="8" t="s">
        <v>365</v>
      </c>
      <c r="F189" s="165">
        <v>121</v>
      </c>
      <c r="G189" s="198">
        <v>65.775999999999996</v>
      </c>
      <c r="H189" s="198">
        <v>65.775999999999996</v>
      </c>
      <c r="I189" s="121">
        <f t="shared" si="43"/>
        <v>100</v>
      </c>
    </row>
    <row r="190" spans="1:9" ht="38.25">
      <c r="A190" s="58" t="s">
        <v>234</v>
      </c>
      <c r="B190" s="151" t="s">
        <v>82</v>
      </c>
      <c r="C190" s="146" t="s">
        <v>20</v>
      </c>
      <c r="D190" s="151" t="s">
        <v>51</v>
      </c>
      <c r="E190" s="8" t="s">
        <v>365</v>
      </c>
      <c r="F190" s="165">
        <v>129</v>
      </c>
      <c r="G190" s="198">
        <v>19.864000000000001</v>
      </c>
      <c r="H190" s="198">
        <v>19.864000000000001</v>
      </c>
      <c r="I190" s="121">
        <f t="shared" si="43"/>
        <v>100</v>
      </c>
    </row>
    <row r="191" spans="1:9" ht="25.5">
      <c r="A191" s="56" t="s">
        <v>147</v>
      </c>
      <c r="B191" s="151" t="s">
        <v>82</v>
      </c>
      <c r="C191" s="146" t="s">
        <v>20</v>
      </c>
      <c r="D191" s="151" t="s">
        <v>51</v>
      </c>
      <c r="E191" s="8" t="s">
        <v>365</v>
      </c>
      <c r="F191" s="165">
        <v>240</v>
      </c>
      <c r="G191" s="198">
        <f>G192</f>
        <v>2.6</v>
      </c>
      <c r="H191" s="198">
        <f>H192</f>
        <v>2.6</v>
      </c>
      <c r="I191" s="121">
        <f t="shared" ref="I191:I192" si="45">H191/G191*100</f>
        <v>100</v>
      </c>
    </row>
    <row r="192" spans="1:9">
      <c r="A192" s="56" t="s">
        <v>239</v>
      </c>
      <c r="B192" s="151" t="s">
        <v>82</v>
      </c>
      <c r="C192" s="146" t="s">
        <v>20</v>
      </c>
      <c r="D192" s="151" t="s">
        <v>51</v>
      </c>
      <c r="E192" s="8" t="s">
        <v>365</v>
      </c>
      <c r="F192" s="165">
        <v>244</v>
      </c>
      <c r="G192" s="198">
        <v>2.6</v>
      </c>
      <c r="H192" s="198">
        <v>2.6</v>
      </c>
      <c r="I192" s="121">
        <f t="shared" si="45"/>
        <v>100</v>
      </c>
    </row>
    <row r="193" spans="1:9">
      <c r="A193" s="67" t="s">
        <v>110</v>
      </c>
      <c r="B193" s="143" t="s">
        <v>82</v>
      </c>
      <c r="C193" s="135" t="s">
        <v>22</v>
      </c>
      <c r="D193" s="143"/>
      <c r="E193" s="52"/>
      <c r="F193" s="51"/>
      <c r="G193" s="120">
        <f>SUM(G194)</f>
        <v>9963.0789999999997</v>
      </c>
      <c r="H193" s="120">
        <f>SUM(H194)</f>
        <v>8308.1540000000005</v>
      </c>
      <c r="I193" s="120">
        <f t="shared" si="43"/>
        <v>83.389422085281069</v>
      </c>
    </row>
    <row r="194" spans="1:9" ht="12" customHeight="1">
      <c r="A194" s="167" t="s">
        <v>10</v>
      </c>
      <c r="B194" s="143" t="s">
        <v>82</v>
      </c>
      <c r="C194" s="135" t="s">
        <v>22</v>
      </c>
      <c r="D194" s="135" t="s">
        <v>8</v>
      </c>
      <c r="E194" s="160"/>
      <c r="F194" s="160"/>
      <c r="G194" s="122">
        <f>G195+G206+G216+G219+G222</f>
        <v>9963.0789999999997</v>
      </c>
      <c r="H194" s="122">
        <f>H195+H206+H216+H219+H222</f>
        <v>8308.1540000000005</v>
      </c>
      <c r="I194" s="120">
        <f t="shared" si="43"/>
        <v>83.389422085281069</v>
      </c>
    </row>
    <row r="195" spans="1:9" ht="15.75" customHeight="1">
      <c r="A195" s="168" t="s">
        <v>40</v>
      </c>
      <c r="B195" s="151" t="s">
        <v>82</v>
      </c>
      <c r="C195" s="146" t="s">
        <v>22</v>
      </c>
      <c r="D195" s="146" t="s">
        <v>8</v>
      </c>
      <c r="E195" s="8" t="s">
        <v>277</v>
      </c>
      <c r="F195" s="8"/>
      <c r="G195" s="123">
        <f>G196</f>
        <v>8381.5259999999998</v>
      </c>
      <c r="H195" s="123">
        <f>H196</f>
        <v>6928.3430000000008</v>
      </c>
      <c r="I195" s="121">
        <f t="shared" si="43"/>
        <v>82.66207132209577</v>
      </c>
    </row>
    <row r="196" spans="1:9">
      <c r="A196" s="168" t="s">
        <v>175</v>
      </c>
      <c r="B196" s="151" t="s">
        <v>82</v>
      </c>
      <c r="C196" s="146" t="s">
        <v>22</v>
      </c>
      <c r="D196" s="146" t="s">
        <v>8</v>
      </c>
      <c r="E196" s="8" t="s">
        <v>278</v>
      </c>
      <c r="F196" s="8"/>
      <c r="G196" s="123">
        <f>G197+G201+G203</f>
        <v>8381.5259999999998</v>
      </c>
      <c r="H196" s="123">
        <f>H197+H201+H203</f>
        <v>6928.3430000000008</v>
      </c>
      <c r="I196" s="121">
        <f t="shared" si="43"/>
        <v>82.66207132209577</v>
      </c>
    </row>
    <row r="197" spans="1:9">
      <c r="A197" s="56" t="s">
        <v>176</v>
      </c>
      <c r="B197" s="151" t="s">
        <v>82</v>
      </c>
      <c r="C197" s="146" t="s">
        <v>22</v>
      </c>
      <c r="D197" s="146" t="s">
        <v>8</v>
      </c>
      <c r="E197" s="8" t="s">
        <v>278</v>
      </c>
      <c r="F197" s="152" t="s">
        <v>195</v>
      </c>
      <c r="G197" s="121">
        <f>G198+G199+G200</f>
        <v>5463.8259999999991</v>
      </c>
      <c r="H197" s="121">
        <f>H198+H199+H200</f>
        <v>5237.7910000000002</v>
      </c>
      <c r="I197" s="121">
        <f t="shared" si="43"/>
        <v>95.863063721282501</v>
      </c>
    </row>
    <row r="198" spans="1:9" ht="25.5">
      <c r="A198" s="56" t="s">
        <v>177</v>
      </c>
      <c r="B198" s="151" t="s">
        <v>82</v>
      </c>
      <c r="C198" s="146" t="s">
        <v>22</v>
      </c>
      <c r="D198" s="146" t="s">
        <v>8</v>
      </c>
      <c r="E198" s="8" t="s">
        <v>278</v>
      </c>
      <c r="F198" s="152" t="s">
        <v>196</v>
      </c>
      <c r="G198" s="121">
        <f>3906.314+12.163</f>
        <v>3918.4769999999999</v>
      </c>
      <c r="H198" s="121">
        <f>3823.463+12.163</f>
        <v>3835.6260000000002</v>
      </c>
      <c r="I198" s="121">
        <f t="shared" si="43"/>
        <v>97.885632606750022</v>
      </c>
    </row>
    <row r="199" spans="1:9" ht="17.25" customHeight="1">
      <c r="A199" s="155" t="s">
        <v>178</v>
      </c>
      <c r="B199" s="151" t="s">
        <v>82</v>
      </c>
      <c r="C199" s="146" t="s">
        <v>22</v>
      </c>
      <c r="D199" s="146" t="s">
        <v>8</v>
      </c>
      <c r="E199" s="8" t="s">
        <v>278</v>
      </c>
      <c r="F199" s="152" t="s">
        <v>197</v>
      </c>
      <c r="G199" s="121">
        <f>351.2+9</f>
        <v>360.2</v>
      </c>
      <c r="H199" s="121">
        <f>244.36+4.793</f>
        <v>249.15300000000002</v>
      </c>
      <c r="I199" s="121">
        <f t="shared" si="43"/>
        <v>69.170738478622994</v>
      </c>
    </row>
    <row r="200" spans="1:9" ht="38.25">
      <c r="A200" s="58" t="s">
        <v>240</v>
      </c>
      <c r="B200" s="151" t="s">
        <v>82</v>
      </c>
      <c r="C200" s="146" t="s">
        <v>22</v>
      </c>
      <c r="D200" s="146" t="s">
        <v>8</v>
      </c>
      <c r="E200" s="8" t="s">
        <v>278</v>
      </c>
      <c r="F200" s="152" t="s">
        <v>241</v>
      </c>
      <c r="G200" s="121">
        <v>1185.1489999999999</v>
      </c>
      <c r="H200" s="121">
        <v>1153.0119999999999</v>
      </c>
      <c r="I200" s="121">
        <f t="shared" si="43"/>
        <v>97.288357835175148</v>
      </c>
    </row>
    <row r="201" spans="1:9" ht="15" customHeight="1">
      <c r="A201" s="56" t="s">
        <v>151</v>
      </c>
      <c r="B201" s="151" t="s">
        <v>82</v>
      </c>
      <c r="C201" s="146" t="s">
        <v>22</v>
      </c>
      <c r="D201" s="146" t="s">
        <v>8</v>
      </c>
      <c r="E201" s="8" t="s">
        <v>278</v>
      </c>
      <c r="F201" s="153" t="s">
        <v>188</v>
      </c>
      <c r="G201" s="121">
        <f>G202</f>
        <v>2842.7000000000003</v>
      </c>
      <c r="H201" s="121">
        <f>H202</f>
        <v>1644.76</v>
      </c>
      <c r="I201" s="121">
        <f t="shared" si="43"/>
        <v>57.859077637457347</v>
      </c>
    </row>
    <row r="202" spans="1:9" ht="25.5">
      <c r="A202" s="56" t="s">
        <v>152</v>
      </c>
      <c r="B202" s="151" t="s">
        <v>82</v>
      </c>
      <c r="C202" s="146" t="s">
        <v>22</v>
      </c>
      <c r="D202" s="146" t="s">
        <v>8</v>
      </c>
      <c r="E202" s="8" t="s">
        <v>278</v>
      </c>
      <c r="F202" s="153" t="s">
        <v>189</v>
      </c>
      <c r="G202" s="121">
        <f>2498.3-32+42.4+52+282</f>
        <v>2842.7000000000003</v>
      </c>
      <c r="H202" s="121">
        <v>1644.76</v>
      </c>
      <c r="I202" s="121">
        <f t="shared" si="43"/>
        <v>57.859077637457347</v>
      </c>
    </row>
    <row r="203" spans="1:9">
      <c r="A203" s="56" t="s">
        <v>153</v>
      </c>
      <c r="B203" s="151" t="s">
        <v>82</v>
      </c>
      <c r="C203" s="146" t="s">
        <v>22</v>
      </c>
      <c r="D203" s="146" t="s">
        <v>8</v>
      </c>
      <c r="E203" s="8" t="s">
        <v>278</v>
      </c>
      <c r="F203" s="153" t="s">
        <v>190</v>
      </c>
      <c r="G203" s="121">
        <f>G204+G205</f>
        <v>75</v>
      </c>
      <c r="H203" s="121">
        <f>H204+H205</f>
        <v>45.792000000000002</v>
      </c>
      <c r="I203" s="121">
        <f t="shared" si="43"/>
        <v>61.055999999999997</v>
      </c>
    </row>
    <row r="204" spans="1:9">
      <c r="A204" s="56" t="s">
        <v>154</v>
      </c>
      <c r="B204" s="151" t="s">
        <v>82</v>
      </c>
      <c r="C204" s="146" t="s">
        <v>22</v>
      </c>
      <c r="D204" s="146" t="s">
        <v>8</v>
      </c>
      <c r="E204" s="8" t="s">
        <v>278</v>
      </c>
      <c r="F204" s="153" t="s">
        <v>191</v>
      </c>
      <c r="G204" s="121">
        <v>70</v>
      </c>
      <c r="H204" s="121">
        <v>45.792000000000002</v>
      </c>
      <c r="I204" s="121">
        <f t="shared" si="43"/>
        <v>65.417142857142863</v>
      </c>
    </row>
    <row r="205" spans="1:9" ht="17.25" customHeight="1">
      <c r="A205" s="56" t="s">
        <v>155</v>
      </c>
      <c r="B205" s="151" t="s">
        <v>82</v>
      </c>
      <c r="C205" s="146" t="s">
        <v>22</v>
      </c>
      <c r="D205" s="146" t="s">
        <v>8</v>
      </c>
      <c r="E205" s="8" t="s">
        <v>278</v>
      </c>
      <c r="F205" s="153" t="s">
        <v>192</v>
      </c>
      <c r="G205" s="121">
        <v>5</v>
      </c>
      <c r="H205" s="121">
        <v>0</v>
      </c>
      <c r="I205" s="121">
        <f t="shared" si="43"/>
        <v>0</v>
      </c>
    </row>
    <row r="206" spans="1:9" ht="16.5" customHeight="1">
      <c r="A206" s="155" t="s">
        <v>40</v>
      </c>
      <c r="B206" s="151" t="s">
        <v>82</v>
      </c>
      <c r="C206" s="146" t="s">
        <v>22</v>
      </c>
      <c r="D206" s="146" t="s">
        <v>8</v>
      </c>
      <c r="E206" s="8" t="s">
        <v>277</v>
      </c>
      <c r="F206" s="146"/>
      <c r="G206" s="123">
        <f>G207</f>
        <v>1372.7529999999999</v>
      </c>
      <c r="H206" s="123">
        <f>H207</f>
        <v>1171.011</v>
      </c>
      <c r="I206" s="121">
        <f t="shared" si="43"/>
        <v>85.303838345281349</v>
      </c>
    </row>
    <row r="207" spans="1:9" ht="13.5" customHeight="1">
      <c r="A207" s="155" t="s">
        <v>52</v>
      </c>
      <c r="B207" s="151" t="s">
        <v>82</v>
      </c>
      <c r="C207" s="146" t="s">
        <v>22</v>
      </c>
      <c r="D207" s="146" t="s">
        <v>8</v>
      </c>
      <c r="E207" s="8" t="s">
        <v>279</v>
      </c>
      <c r="F207" s="146"/>
      <c r="G207" s="123">
        <f>G208+G212+G214</f>
        <v>1372.7529999999999</v>
      </c>
      <c r="H207" s="123">
        <f>H208+H212+H214</f>
        <v>1171.011</v>
      </c>
      <c r="I207" s="121">
        <f t="shared" si="43"/>
        <v>85.303838345281349</v>
      </c>
    </row>
    <row r="208" spans="1:9" ht="12.75" customHeight="1">
      <c r="A208" s="56" t="s">
        <v>176</v>
      </c>
      <c r="B208" s="151" t="s">
        <v>82</v>
      </c>
      <c r="C208" s="146" t="s">
        <v>22</v>
      </c>
      <c r="D208" s="146" t="s">
        <v>8</v>
      </c>
      <c r="E208" s="8" t="s">
        <v>279</v>
      </c>
      <c r="F208" s="152" t="s">
        <v>195</v>
      </c>
      <c r="G208" s="121">
        <f>G209+G210+G211</f>
        <v>1008.462</v>
      </c>
      <c r="H208" s="121">
        <f>H209+H210+H211</f>
        <v>964.43700000000001</v>
      </c>
      <c r="I208" s="121">
        <f t="shared" si="43"/>
        <v>95.634441357235076</v>
      </c>
    </row>
    <row r="209" spans="1:9" ht="27.75" customHeight="1">
      <c r="A209" s="56" t="s">
        <v>177</v>
      </c>
      <c r="B209" s="151" t="s">
        <v>82</v>
      </c>
      <c r="C209" s="146" t="s">
        <v>22</v>
      </c>
      <c r="D209" s="146" t="s">
        <v>8</v>
      </c>
      <c r="E209" s="8" t="s">
        <v>279</v>
      </c>
      <c r="F209" s="152" t="s">
        <v>196</v>
      </c>
      <c r="G209" s="121">
        <f>641.874+2.928</f>
        <v>644.80200000000002</v>
      </c>
      <c r="H209" s="121">
        <f>641.874+2.93</f>
        <v>644.80399999999997</v>
      </c>
      <c r="I209" s="121">
        <f t="shared" si="43"/>
        <v>100.00031017273518</v>
      </c>
    </row>
    <row r="210" spans="1:9" ht="27" customHeight="1">
      <c r="A210" s="56" t="s">
        <v>178</v>
      </c>
      <c r="B210" s="151" t="s">
        <v>82</v>
      </c>
      <c r="C210" s="146" t="s">
        <v>22</v>
      </c>
      <c r="D210" s="146" t="s">
        <v>8</v>
      </c>
      <c r="E210" s="8" t="s">
        <v>279</v>
      </c>
      <c r="F210" s="152" t="s">
        <v>197</v>
      </c>
      <c r="G210" s="121">
        <f>166.537+4.162</f>
        <v>170.69900000000001</v>
      </c>
      <c r="H210" s="121">
        <f>122.51+4.162</f>
        <v>126.67200000000001</v>
      </c>
      <c r="I210" s="121">
        <f t="shared" si="43"/>
        <v>74.207816097340938</v>
      </c>
    </row>
    <row r="211" spans="1:9" ht="28.5" customHeight="1">
      <c r="A211" s="58" t="s">
        <v>240</v>
      </c>
      <c r="B211" s="151" t="s">
        <v>82</v>
      </c>
      <c r="C211" s="146" t="s">
        <v>22</v>
      </c>
      <c r="D211" s="146" t="s">
        <v>8</v>
      </c>
      <c r="E211" s="8" t="s">
        <v>279</v>
      </c>
      <c r="F211" s="152" t="s">
        <v>241</v>
      </c>
      <c r="G211" s="121">
        <v>192.96100000000001</v>
      </c>
      <c r="H211" s="121">
        <v>192.96100000000001</v>
      </c>
      <c r="I211" s="121">
        <f t="shared" si="43"/>
        <v>100</v>
      </c>
    </row>
    <row r="212" spans="1:9" ht="27.75" customHeight="1">
      <c r="A212" s="56" t="s">
        <v>151</v>
      </c>
      <c r="B212" s="151" t="s">
        <v>82</v>
      </c>
      <c r="C212" s="146" t="s">
        <v>22</v>
      </c>
      <c r="D212" s="146" t="s">
        <v>8</v>
      </c>
      <c r="E212" s="8" t="s">
        <v>279</v>
      </c>
      <c r="F212" s="153" t="s">
        <v>188</v>
      </c>
      <c r="G212" s="121">
        <f>G213</f>
        <v>363.291</v>
      </c>
      <c r="H212" s="121">
        <f>H213</f>
        <v>206.57400000000001</v>
      </c>
      <c r="I212" s="121">
        <f t="shared" si="43"/>
        <v>56.861854546355403</v>
      </c>
    </row>
    <row r="213" spans="1:9" ht="14.25" customHeight="1">
      <c r="A213" s="56" t="s">
        <v>152</v>
      </c>
      <c r="B213" s="151" t="s">
        <v>82</v>
      </c>
      <c r="C213" s="146" t="s">
        <v>22</v>
      </c>
      <c r="D213" s="146" t="s">
        <v>8</v>
      </c>
      <c r="E213" s="8" t="s">
        <v>279</v>
      </c>
      <c r="F213" s="153" t="s">
        <v>189</v>
      </c>
      <c r="G213" s="121">
        <v>363.291</v>
      </c>
      <c r="H213" s="121">
        <v>206.57400000000001</v>
      </c>
      <c r="I213" s="121">
        <f t="shared" si="43"/>
        <v>56.861854546355403</v>
      </c>
    </row>
    <row r="214" spans="1:9" ht="13.5" customHeight="1">
      <c r="A214" s="56" t="s">
        <v>153</v>
      </c>
      <c r="B214" s="151" t="s">
        <v>82</v>
      </c>
      <c r="C214" s="146" t="s">
        <v>22</v>
      </c>
      <c r="D214" s="146" t="s">
        <v>8</v>
      </c>
      <c r="E214" s="8" t="s">
        <v>279</v>
      </c>
      <c r="F214" s="153" t="s">
        <v>190</v>
      </c>
      <c r="G214" s="121">
        <f>G215</f>
        <v>1</v>
      </c>
      <c r="H214" s="121">
        <f>H215</f>
        <v>0</v>
      </c>
      <c r="I214" s="121">
        <f t="shared" si="43"/>
        <v>0</v>
      </c>
    </row>
    <row r="215" spans="1:9">
      <c r="A215" s="56" t="s">
        <v>155</v>
      </c>
      <c r="B215" s="151" t="s">
        <v>82</v>
      </c>
      <c r="C215" s="146" t="s">
        <v>22</v>
      </c>
      <c r="D215" s="146" t="s">
        <v>8</v>
      </c>
      <c r="E215" s="8" t="s">
        <v>279</v>
      </c>
      <c r="F215" s="153" t="s">
        <v>192</v>
      </c>
      <c r="G215" s="121">
        <v>1</v>
      </c>
      <c r="H215" s="121">
        <v>0</v>
      </c>
      <c r="I215" s="121">
        <f t="shared" si="43"/>
        <v>0</v>
      </c>
    </row>
    <row r="216" spans="1:9" ht="14.25" customHeight="1">
      <c r="A216" s="56" t="s">
        <v>321</v>
      </c>
      <c r="B216" s="151" t="s">
        <v>82</v>
      </c>
      <c r="C216" s="146" t="s">
        <v>22</v>
      </c>
      <c r="D216" s="146" t="s">
        <v>8</v>
      </c>
      <c r="E216" s="8" t="s">
        <v>322</v>
      </c>
      <c r="F216" s="153"/>
      <c r="G216" s="198">
        <f t="shared" ref="G216:H217" si="46">G217</f>
        <v>168</v>
      </c>
      <c r="H216" s="198">
        <f t="shared" si="46"/>
        <v>168</v>
      </c>
      <c r="I216" s="121">
        <f t="shared" si="43"/>
        <v>100</v>
      </c>
    </row>
    <row r="217" spans="1:9" ht="29.25" customHeight="1">
      <c r="A217" s="155" t="s">
        <v>151</v>
      </c>
      <c r="B217" s="151" t="s">
        <v>82</v>
      </c>
      <c r="C217" s="146" t="s">
        <v>22</v>
      </c>
      <c r="D217" s="146" t="s">
        <v>8</v>
      </c>
      <c r="E217" s="8" t="s">
        <v>322</v>
      </c>
      <c r="F217" s="153" t="s">
        <v>188</v>
      </c>
      <c r="G217" s="198">
        <f t="shared" si="46"/>
        <v>168</v>
      </c>
      <c r="H217" s="198">
        <f t="shared" si="46"/>
        <v>168</v>
      </c>
      <c r="I217" s="121">
        <f t="shared" si="43"/>
        <v>100</v>
      </c>
    </row>
    <row r="218" spans="1:9" ht="25.5">
      <c r="A218" s="155" t="s">
        <v>152</v>
      </c>
      <c r="B218" s="151" t="s">
        <v>82</v>
      </c>
      <c r="C218" s="146" t="s">
        <v>22</v>
      </c>
      <c r="D218" s="146" t="s">
        <v>8</v>
      </c>
      <c r="E218" s="8" t="s">
        <v>322</v>
      </c>
      <c r="F218" s="153" t="s">
        <v>189</v>
      </c>
      <c r="G218" s="198">
        <v>168</v>
      </c>
      <c r="H218" s="198">
        <v>168</v>
      </c>
      <c r="I218" s="121">
        <f t="shared" si="43"/>
        <v>100</v>
      </c>
    </row>
    <row r="219" spans="1:9" ht="38.25">
      <c r="A219" s="56" t="s">
        <v>321</v>
      </c>
      <c r="B219" s="151" t="s">
        <v>82</v>
      </c>
      <c r="C219" s="146" t="s">
        <v>22</v>
      </c>
      <c r="D219" s="146" t="s">
        <v>8</v>
      </c>
      <c r="E219" s="8" t="s">
        <v>322</v>
      </c>
      <c r="F219" s="153"/>
      <c r="G219" s="198">
        <f t="shared" ref="G219:H220" si="47">G220</f>
        <v>32</v>
      </c>
      <c r="H219" s="198">
        <f t="shared" si="47"/>
        <v>32</v>
      </c>
      <c r="I219" s="121">
        <f t="shared" si="43"/>
        <v>100</v>
      </c>
    </row>
    <row r="220" spans="1:9" ht="12.75" customHeight="1">
      <c r="A220" s="158" t="s">
        <v>316</v>
      </c>
      <c r="B220" s="151" t="s">
        <v>82</v>
      </c>
      <c r="C220" s="146" t="s">
        <v>22</v>
      </c>
      <c r="D220" s="146" t="s">
        <v>8</v>
      </c>
      <c r="E220" s="8" t="s">
        <v>322</v>
      </c>
      <c r="F220" s="153" t="s">
        <v>315</v>
      </c>
      <c r="G220" s="198">
        <f t="shared" si="47"/>
        <v>32</v>
      </c>
      <c r="H220" s="198">
        <f t="shared" si="47"/>
        <v>32</v>
      </c>
      <c r="I220" s="121">
        <f t="shared" si="43"/>
        <v>100</v>
      </c>
    </row>
    <row r="221" spans="1:9" ht="12.75" customHeight="1">
      <c r="A221" s="60" t="s">
        <v>112</v>
      </c>
      <c r="B221" s="151" t="s">
        <v>82</v>
      </c>
      <c r="C221" s="146" t="s">
        <v>22</v>
      </c>
      <c r="D221" s="146" t="s">
        <v>8</v>
      </c>
      <c r="E221" s="8" t="s">
        <v>322</v>
      </c>
      <c r="F221" s="153" t="s">
        <v>300</v>
      </c>
      <c r="G221" s="198">
        <v>32</v>
      </c>
      <c r="H221" s="198">
        <v>32</v>
      </c>
      <c r="I221" s="121">
        <f t="shared" si="43"/>
        <v>100</v>
      </c>
    </row>
    <row r="222" spans="1:9" ht="27.75" customHeight="1">
      <c r="A222" s="155" t="s">
        <v>323</v>
      </c>
      <c r="B222" s="151" t="s">
        <v>82</v>
      </c>
      <c r="C222" s="146" t="s">
        <v>22</v>
      </c>
      <c r="D222" s="146" t="s">
        <v>8</v>
      </c>
      <c r="E222" s="8" t="s">
        <v>324</v>
      </c>
      <c r="F222" s="153"/>
      <c r="G222" s="123">
        <f t="shared" ref="G222:H223" si="48">G223</f>
        <v>8.8000000000000007</v>
      </c>
      <c r="H222" s="123">
        <f t="shared" si="48"/>
        <v>8.8000000000000007</v>
      </c>
      <c r="I222" s="121">
        <f t="shared" si="43"/>
        <v>100</v>
      </c>
    </row>
    <row r="223" spans="1:9" ht="13.5" customHeight="1">
      <c r="A223" s="155" t="s">
        <v>176</v>
      </c>
      <c r="B223" s="151" t="s">
        <v>82</v>
      </c>
      <c r="C223" s="146" t="s">
        <v>22</v>
      </c>
      <c r="D223" s="146" t="s">
        <v>8</v>
      </c>
      <c r="E223" s="8" t="s">
        <v>324</v>
      </c>
      <c r="F223" s="153" t="s">
        <v>195</v>
      </c>
      <c r="G223" s="123">
        <f t="shared" si="48"/>
        <v>8.8000000000000007</v>
      </c>
      <c r="H223" s="123">
        <f t="shared" si="48"/>
        <v>8.8000000000000007</v>
      </c>
      <c r="I223" s="121">
        <f t="shared" si="43"/>
        <v>100</v>
      </c>
    </row>
    <row r="224" spans="1:9" ht="12.75" customHeight="1">
      <c r="A224" s="155" t="s">
        <v>178</v>
      </c>
      <c r="B224" s="151" t="s">
        <v>82</v>
      </c>
      <c r="C224" s="146" t="s">
        <v>22</v>
      </c>
      <c r="D224" s="146" t="s">
        <v>8</v>
      </c>
      <c r="E224" s="8" t="s">
        <v>324</v>
      </c>
      <c r="F224" s="153" t="s">
        <v>197</v>
      </c>
      <c r="G224" s="123">
        <v>8.8000000000000007</v>
      </c>
      <c r="H224" s="123">
        <v>8.8000000000000007</v>
      </c>
      <c r="I224" s="121">
        <f t="shared" si="43"/>
        <v>100</v>
      </c>
    </row>
    <row r="225" spans="1:9" ht="12.75" customHeight="1">
      <c r="A225" s="170" t="s">
        <v>72</v>
      </c>
      <c r="B225" s="143" t="s">
        <v>82</v>
      </c>
      <c r="C225" s="160">
        <v>10</v>
      </c>
      <c r="D225" s="160"/>
      <c r="E225" s="160"/>
      <c r="F225" s="171"/>
      <c r="G225" s="122">
        <f>G226+G230+G235+G240</f>
        <v>257.73</v>
      </c>
      <c r="H225" s="122">
        <f>H226+H230+H235+H240</f>
        <v>220.30199999999999</v>
      </c>
      <c r="I225" s="120">
        <f t="shared" si="43"/>
        <v>85.477825631474786</v>
      </c>
    </row>
    <row r="226" spans="1:9" ht="12.75" customHeight="1">
      <c r="A226" s="170" t="s">
        <v>49</v>
      </c>
      <c r="B226" s="143" t="s">
        <v>82</v>
      </c>
      <c r="C226" s="172">
        <v>10</v>
      </c>
      <c r="D226" s="135" t="s">
        <v>8</v>
      </c>
      <c r="E226" s="143"/>
      <c r="F226" s="150"/>
      <c r="G226" s="120">
        <f>SUM(G227)</f>
        <v>257.73</v>
      </c>
      <c r="H226" s="120">
        <f>SUM(H227)</f>
        <v>220.30199999999999</v>
      </c>
      <c r="I226" s="120">
        <f t="shared" si="43"/>
        <v>85.477825631474786</v>
      </c>
    </row>
    <row r="227" spans="1:9" ht="15" customHeight="1">
      <c r="A227" s="65" t="s">
        <v>33</v>
      </c>
      <c r="B227" s="151" t="s">
        <v>82</v>
      </c>
      <c r="C227" s="195">
        <v>10</v>
      </c>
      <c r="D227" s="146" t="s">
        <v>8</v>
      </c>
      <c r="E227" s="151" t="s">
        <v>280</v>
      </c>
      <c r="F227" s="153"/>
      <c r="G227" s="121">
        <f t="shared" ref="G227:H228" si="49">G228</f>
        <v>257.73</v>
      </c>
      <c r="H227" s="121">
        <f t="shared" si="49"/>
        <v>220.30199999999999</v>
      </c>
      <c r="I227" s="121">
        <f t="shared" si="43"/>
        <v>85.477825631474786</v>
      </c>
    </row>
    <row r="228" spans="1:9" ht="26.25" customHeight="1">
      <c r="A228" s="65" t="s">
        <v>179</v>
      </c>
      <c r="B228" s="151" t="s">
        <v>82</v>
      </c>
      <c r="C228" s="195">
        <v>10</v>
      </c>
      <c r="D228" s="146" t="s">
        <v>8</v>
      </c>
      <c r="E228" s="151" t="s">
        <v>281</v>
      </c>
      <c r="F228" s="153"/>
      <c r="G228" s="121">
        <f t="shared" si="49"/>
        <v>257.73</v>
      </c>
      <c r="H228" s="121">
        <f t="shared" si="49"/>
        <v>220.30199999999999</v>
      </c>
      <c r="I228" s="121">
        <f t="shared" si="43"/>
        <v>85.477825631474786</v>
      </c>
    </row>
    <row r="229" spans="1:9" ht="12.75" customHeight="1">
      <c r="A229" s="66" t="s">
        <v>180</v>
      </c>
      <c r="B229" s="151" t="s">
        <v>82</v>
      </c>
      <c r="C229" s="195">
        <v>10</v>
      </c>
      <c r="D229" s="146" t="s">
        <v>8</v>
      </c>
      <c r="E229" s="151" t="s">
        <v>281</v>
      </c>
      <c r="F229" s="153" t="s">
        <v>198</v>
      </c>
      <c r="G229" s="121">
        <f>G244</f>
        <v>257.73</v>
      </c>
      <c r="H229" s="121">
        <f>H244</f>
        <v>220.30199999999999</v>
      </c>
      <c r="I229" s="121">
        <f t="shared" si="43"/>
        <v>85.477825631474786</v>
      </c>
    </row>
    <row r="230" spans="1:9" ht="12.75" hidden="1" customHeight="1">
      <c r="A230" s="65" t="s">
        <v>139</v>
      </c>
      <c r="B230" s="151" t="s">
        <v>82</v>
      </c>
      <c r="C230" s="195">
        <v>10</v>
      </c>
      <c r="D230" s="146" t="s">
        <v>51</v>
      </c>
      <c r="E230" s="151" t="s">
        <v>281</v>
      </c>
      <c r="F230" s="153"/>
      <c r="G230" s="121">
        <f t="shared" ref="G230:H233" si="50">G231</f>
        <v>0</v>
      </c>
      <c r="H230" s="121">
        <f t="shared" si="50"/>
        <v>0</v>
      </c>
      <c r="I230" s="121">
        <f t="shared" ref="I230:I231" si="51">I231</f>
        <v>0</v>
      </c>
    </row>
    <row r="231" spans="1:9" ht="12.75" hidden="1" customHeight="1">
      <c r="A231" s="66" t="s">
        <v>30</v>
      </c>
      <c r="B231" s="151" t="s">
        <v>82</v>
      </c>
      <c r="C231" s="195">
        <v>10</v>
      </c>
      <c r="D231" s="146" t="s">
        <v>51</v>
      </c>
      <c r="E231" s="151" t="s">
        <v>281</v>
      </c>
      <c r="F231" s="153"/>
      <c r="G231" s="121">
        <f t="shared" si="50"/>
        <v>0</v>
      </c>
      <c r="H231" s="121">
        <f t="shared" si="50"/>
        <v>0</v>
      </c>
      <c r="I231" s="121">
        <f t="shared" si="51"/>
        <v>0</v>
      </c>
    </row>
    <row r="232" spans="1:9" ht="12.75" hidden="1" customHeight="1">
      <c r="A232" s="65" t="s">
        <v>327</v>
      </c>
      <c r="B232" s="151" t="s">
        <v>82</v>
      </c>
      <c r="C232" s="195">
        <v>10</v>
      </c>
      <c r="D232" s="146" t="s">
        <v>51</v>
      </c>
      <c r="E232" s="151" t="s">
        <v>281</v>
      </c>
      <c r="F232" s="153"/>
      <c r="G232" s="121">
        <f t="shared" si="50"/>
        <v>0</v>
      </c>
      <c r="H232" s="121">
        <f t="shared" si="50"/>
        <v>0</v>
      </c>
      <c r="I232" s="121"/>
    </row>
    <row r="233" spans="1:9" ht="12.75" hidden="1" customHeight="1">
      <c r="A233" s="66" t="s">
        <v>328</v>
      </c>
      <c r="B233" s="151" t="s">
        <v>82</v>
      </c>
      <c r="C233" s="195">
        <v>10</v>
      </c>
      <c r="D233" s="146" t="s">
        <v>51</v>
      </c>
      <c r="E233" s="151" t="s">
        <v>281</v>
      </c>
      <c r="F233" s="153"/>
      <c r="G233" s="121">
        <f t="shared" si="50"/>
        <v>0</v>
      </c>
      <c r="H233" s="121">
        <f t="shared" si="50"/>
        <v>0</v>
      </c>
      <c r="I233" s="121">
        <f t="shared" ref="I233:I235" si="52">I234</f>
        <v>0</v>
      </c>
    </row>
    <row r="234" spans="1:9" hidden="1">
      <c r="A234" s="65" t="s">
        <v>35</v>
      </c>
      <c r="B234" s="151" t="s">
        <v>82</v>
      </c>
      <c r="C234" s="195">
        <v>10</v>
      </c>
      <c r="D234" s="146" t="s">
        <v>51</v>
      </c>
      <c r="E234" s="151" t="s">
        <v>281</v>
      </c>
      <c r="F234" s="153" t="s">
        <v>25</v>
      </c>
      <c r="G234" s="121">
        <f>1400-1400</f>
        <v>0</v>
      </c>
      <c r="H234" s="121">
        <f>1400-1400</f>
        <v>0</v>
      </c>
      <c r="I234" s="121">
        <f t="shared" si="52"/>
        <v>0</v>
      </c>
    </row>
    <row r="235" spans="1:9" hidden="1">
      <c r="A235" s="65" t="s">
        <v>113</v>
      </c>
      <c r="B235" s="151" t="s">
        <v>82</v>
      </c>
      <c r="C235" s="195">
        <v>10</v>
      </c>
      <c r="D235" s="146" t="s">
        <v>18</v>
      </c>
      <c r="E235" s="151" t="s">
        <v>281</v>
      </c>
      <c r="F235" s="153"/>
      <c r="G235" s="121">
        <f t="shared" ref="G235:H238" si="53">G236</f>
        <v>0</v>
      </c>
      <c r="H235" s="121">
        <f t="shared" si="53"/>
        <v>0</v>
      </c>
      <c r="I235" s="121">
        <f t="shared" si="52"/>
        <v>0</v>
      </c>
    </row>
    <row r="236" spans="1:9" ht="12.75" hidden="1" customHeight="1">
      <c r="A236" s="66" t="s">
        <v>30</v>
      </c>
      <c r="B236" s="151" t="s">
        <v>82</v>
      </c>
      <c r="C236" s="195">
        <v>10</v>
      </c>
      <c r="D236" s="146" t="s">
        <v>18</v>
      </c>
      <c r="E236" s="151" t="s">
        <v>281</v>
      </c>
      <c r="F236" s="153"/>
      <c r="G236" s="121">
        <f t="shared" si="53"/>
        <v>0</v>
      </c>
      <c r="H236" s="121">
        <f t="shared" si="53"/>
        <v>0</v>
      </c>
      <c r="I236" s="121"/>
    </row>
    <row r="237" spans="1:9" ht="28.5" hidden="1" customHeight="1">
      <c r="A237" s="65" t="s">
        <v>327</v>
      </c>
      <c r="B237" s="151" t="s">
        <v>82</v>
      </c>
      <c r="C237" s="195">
        <v>10</v>
      </c>
      <c r="D237" s="146" t="s">
        <v>18</v>
      </c>
      <c r="E237" s="151" t="s">
        <v>281</v>
      </c>
      <c r="F237" s="153"/>
      <c r="G237" s="121">
        <f t="shared" si="53"/>
        <v>0</v>
      </c>
      <c r="H237" s="121">
        <f t="shared" si="53"/>
        <v>0</v>
      </c>
      <c r="I237" s="121" t="e">
        <f>H237/G237*100</f>
        <v>#DIV/0!</v>
      </c>
    </row>
    <row r="238" spans="1:9" ht="15" hidden="1" customHeight="1">
      <c r="A238" s="66" t="s">
        <v>328</v>
      </c>
      <c r="B238" s="151" t="s">
        <v>82</v>
      </c>
      <c r="C238" s="195">
        <v>10</v>
      </c>
      <c r="D238" s="146" t="s">
        <v>18</v>
      </c>
      <c r="E238" s="151" t="s">
        <v>281</v>
      </c>
      <c r="F238" s="153"/>
      <c r="G238" s="121">
        <f t="shared" si="53"/>
        <v>0</v>
      </c>
      <c r="H238" s="121">
        <f t="shared" si="53"/>
        <v>0</v>
      </c>
      <c r="I238" s="120" t="e">
        <f>H238/G238*100</f>
        <v>#DIV/0!</v>
      </c>
    </row>
    <row r="239" spans="1:9" ht="12.75" hidden="1" customHeight="1">
      <c r="A239" s="65" t="s">
        <v>35</v>
      </c>
      <c r="B239" s="151" t="s">
        <v>82</v>
      </c>
      <c r="C239" s="195">
        <v>10</v>
      </c>
      <c r="D239" s="146" t="s">
        <v>18</v>
      </c>
      <c r="E239" s="151" t="s">
        <v>281</v>
      </c>
      <c r="F239" s="153" t="s">
        <v>25</v>
      </c>
      <c r="G239" s="121"/>
      <c r="H239" s="121"/>
      <c r="I239" s="122">
        <f>I243</f>
        <v>85.477825631474786</v>
      </c>
    </row>
    <row r="240" spans="1:9" ht="12.75" hidden="1" customHeight="1">
      <c r="A240" s="170" t="s">
        <v>85</v>
      </c>
      <c r="B240" s="151" t="s">
        <v>82</v>
      </c>
      <c r="C240" s="195">
        <v>10</v>
      </c>
      <c r="D240" s="146" t="s">
        <v>9</v>
      </c>
      <c r="E240" s="151" t="s">
        <v>281</v>
      </c>
      <c r="F240" s="153"/>
      <c r="G240" s="121">
        <f t="shared" ref="G240:H242" si="54">G241</f>
        <v>0</v>
      </c>
      <c r="H240" s="121">
        <f t="shared" si="54"/>
        <v>0</v>
      </c>
      <c r="I240" s="122">
        <f t="shared" ref="I240:I241" si="55">I241</f>
        <v>0</v>
      </c>
    </row>
    <row r="241" spans="1:9" ht="12.75" hidden="1" customHeight="1">
      <c r="A241" s="187" t="s">
        <v>73</v>
      </c>
      <c r="B241" s="151" t="s">
        <v>82</v>
      </c>
      <c r="C241" s="146" t="s">
        <v>61</v>
      </c>
      <c r="D241" s="146" t="s">
        <v>9</v>
      </c>
      <c r="E241" s="151" t="s">
        <v>281</v>
      </c>
      <c r="F241" s="179"/>
      <c r="G241" s="121">
        <f t="shared" si="54"/>
        <v>0</v>
      </c>
      <c r="H241" s="121">
        <f t="shared" si="54"/>
        <v>0</v>
      </c>
      <c r="I241" s="122">
        <f t="shared" si="55"/>
        <v>0</v>
      </c>
    </row>
    <row r="242" spans="1:9" ht="25.5" hidden="1" customHeight="1">
      <c r="A242" s="187" t="s">
        <v>2</v>
      </c>
      <c r="B242" s="151" t="s">
        <v>82</v>
      </c>
      <c r="C242" s="146" t="s">
        <v>61</v>
      </c>
      <c r="D242" s="146" t="s">
        <v>9</v>
      </c>
      <c r="E242" s="151" t="s">
        <v>281</v>
      </c>
      <c r="F242" s="166"/>
      <c r="G242" s="121">
        <f t="shared" si="54"/>
        <v>0</v>
      </c>
      <c r="H242" s="121">
        <f t="shared" si="54"/>
        <v>0</v>
      </c>
      <c r="I242" s="122">
        <v>0</v>
      </c>
    </row>
    <row r="243" spans="1:9" ht="25.5" hidden="1" customHeight="1">
      <c r="A243" s="145" t="s">
        <v>53</v>
      </c>
      <c r="B243" s="151" t="s">
        <v>82</v>
      </c>
      <c r="C243" s="146" t="s">
        <v>61</v>
      </c>
      <c r="D243" s="146" t="s">
        <v>9</v>
      </c>
      <c r="E243" s="151" t="s">
        <v>281</v>
      </c>
      <c r="F243" s="153" t="s">
        <v>34</v>
      </c>
      <c r="G243" s="121"/>
      <c r="H243" s="121"/>
      <c r="I243" s="122">
        <f>I244+I247+I249</f>
        <v>85.477825631474786</v>
      </c>
    </row>
    <row r="244" spans="1:9" ht="25.5" customHeight="1">
      <c r="A244" s="169" t="s">
        <v>181</v>
      </c>
      <c r="B244" s="151" t="s">
        <v>82</v>
      </c>
      <c r="C244" s="195">
        <v>10</v>
      </c>
      <c r="D244" s="146" t="s">
        <v>8</v>
      </c>
      <c r="E244" s="151" t="s">
        <v>281</v>
      </c>
      <c r="F244" s="153" t="s">
        <v>199</v>
      </c>
      <c r="G244" s="121">
        <v>257.73</v>
      </c>
      <c r="H244" s="121">
        <v>220.30199999999999</v>
      </c>
      <c r="I244" s="121">
        <f t="shared" ref="I244:I245" si="56">H244/G244*100</f>
        <v>85.477825631474786</v>
      </c>
    </row>
    <row r="245" spans="1:9">
      <c r="A245" s="173" t="s">
        <v>70</v>
      </c>
      <c r="B245" s="143" t="s">
        <v>82</v>
      </c>
      <c r="C245" s="143" t="s">
        <v>98</v>
      </c>
      <c r="D245" s="135"/>
      <c r="E245" s="160"/>
      <c r="F245" s="160"/>
      <c r="G245" s="122">
        <f>G246+G259</f>
        <v>350.00599999999997</v>
      </c>
      <c r="H245" s="122">
        <f>H246+H259</f>
        <v>249.38400000000001</v>
      </c>
      <c r="I245" s="120">
        <f t="shared" si="56"/>
        <v>71.251349976857554</v>
      </c>
    </row>
    <row r="246" spans="1:9" ht="12.75" hidden="1" customHeight="1">
      <c r="A246" s="173" t="s">
        <v>105</v>
      </c>
      <c r="B246" s="143" t="s">
        <v>82</v>
      </c>
      <c r="C246" s="135" t="s">
        <v>98</v>
      </c>
      <c r="D246" s="135" t="s">
        <v>8</v>
      </c>
      <c r="E246" s="160"/>
      <c r="F246" s="160"/>
      <c r="G246" s="122">
        <f>G250</f>
        <v>0</v>
      </c>
      <c r="H246" s="122">
        <f>H250</f>
        <v>0</v>
      </c>
      <c r="I246" s="122">
        <v>0</v>
      </c>
    </row>
    <row r="247" spans="1:9" ht="12.75" hidden="1" customHeight="1">
      <c r="A247" s="56" t="s">
        <v>329</v>
      </c>
      <c r="B247" s="151" t="s">
        <v>82</v>
      </c>
      <c r="C247" s="146" t="s">
        <v>98</v>
      </c>
      <c r="D247" s="146" t="s">
        <v>8</v>
      </c>
      <c r="E247" s="146" t="s">
        <v>87</v>
      </c>
      <c r="F247" s="153"/>
      <c r="G247" s="123">
        <f t="shared" ref="G247:H248" si="57">G248</f>
        <v>0</v>
      </c>
      <c r="H247" s="123">
        <f t="shared" si="57"/>
        <v>0</v>
      </c>
      <c r="I247" s="122">
        <f>I248</f>
        <v>0</v>
      </c>
    </row>
    <row r="248" spans="1:9" ht="12.75" hidden="1" customHeight="1">
      <c r="A248" s="56" t="s">
        <v>330</v>
      </c>
      <c r="B248" s="151" t="s">
        <v>82</v>
      </c>
      <c r="C248" s="146" t="s">
        <v>98</v>
      </c>
      <c r="D248" s="146" t="s">
        <v>8</v>
      </c>
      <c r="E248" s="146" t="s">
        <v>111</v>
      </c>
      <c r="F248" s="153"/>
      <c r="G248" s="123">
        <f t="shared" si="57"/>
        <v>0</v>
      </c>
      <c r="H248" s="123">
        <f t="shared" si="57"/>
        <v>0</v>
      </c>
      <c r="I248" s="122">
        <v>0</v>
      </c>
    </row>
    <row r="249" spans="1:9" hidden="1">
      <c r="A249" s="56" t="s">
        <v>88</v>
      </c>
      <c r="B249" s="151" t="s">
        <v>82</v>
      </c>
      <c r="C249" s="146" t="s">
        <v>98</v>
      </c>
      <c r="D249" s="146" t="s">
        <v>8</v>
      </c>
      <c r="E249" s="146" t="s">
        <v>111</v>
      </c>
      <c r="F249" s="153" t="s">
        <v>89</v>
      </c>
      <c r="G249" s="123">
        <v>0</v>
      </c>
      <c r="H249" s="123">
        <v>0</v>
      </c>
      <c r="I249" s="122">
        <f>I250+I251</f>
        <v>0</v>
      </c>
    </row>
    <row r="250" spans="1:9" ht="12.75" hidden="1" customHeight="1">
      <c r="A250" s="168" t="s">
        <v>40</v>
      </c>
      <c r="B250" s="151" t="s">
        <v>82</v>
      </c>
      <c r="C250" s="146" t="s">
        <v>98</v>
      </c>
      <c r="D250" s="146" t="s">
        <v>8</v>
      </c>
      <c r="E250" s="146" t="s">
        <v>182</v>
      </c>
      <c r="F250" s="153"/>
      <c r="G250" s="123">
        <f>G251+G254+G256</f>
        <v>0</v>
      </c>
      <c r="H250" s="123">
        <f>H251+H254+H256</f>
        <v>0</v>
      </c>
      <c r="I250" s="122">
        <v>0</v>
      </c>
    </row>
    <row r="251" spans="1:9" hidden="1">
      <c r="A251" s="56" t="s">
        <v>176</v>
      </c>
      <c r="B251" s="151" t="s">
        <v>82</v>
      </c>
      <c r="C251" s="146" t="s">
        <v>98</v>
      </c>
      <c r="D251" s="146" t="s">
        <v>8</v>
      </c>
      <c r="E251" s="146" t="s">
        <v>183</v>
      </c>
      <c r="F251" s="153" t="s">
        <v>195</v>
      </c>
      <c r="G251" s="123">
        <f>G252+G253</f>
        <v>0</v>
      </c>
      <c r="H251" s="123">
        <f>H252+H253</f>
        <v>0</v>
      </c>
      <c r="I251" s="122">
        <v>0</v>
      </c>
    </row>
    <row r="252" spans="1:9" ht="25.5" hidden="1">
      <c r="A252" s="56" t="s">
        <v>177</v>
      </c>
      <c r="B252" s="151" t="s">
        <v>82</v>
      </c>
      <c r="C252" s="146" t="s">
        <v>98</v>
      </c>
      <c r="D252" s="146" t="s">
        <v>8</v>
      </c>
      <c r="E252" s="146" t="s">
        <v>183</v>
      </c>
      <c r="F252" s="153" t="s">
        <v>196</v>
      </c>
      <c r="G252" s="123">
        <v>0</v>
      </c>
      <c r="H252" s="123">
        <v>0</v>
      </c>
      <c r="I252" s="120" t="e">
        <f t="shared" ref="I252:I266" si="58">H252/G252*100</f>
        <v>#DIV/0!</v>
      </c>
    </row>
    <row r="253" spans="1:9" ht="25.5" hidden="1">
      <c r="A253" s="155" t="s">
        <v>178</v>
      </c>
      <c r="B253" s="151" t="s">
        <v>82</v>
      </c>
      <c r="C253" s="146" t="s">
        <v>98</v>
      </c>
      <c r="D253" s="146" t="s">
        <v>8</v>
      </c>
      <c r="E253" s="146" t="s">
        <v>183</v>
      </c>
      <c r="F253" s="153" t="s">
        <v>197</v>
      </c>
      <c r="G253" s="123">
        <v>0</v>
      </c>
      <c r="H253" s="123">
        <v>0</v>
      </c>
      <c r="I253" s="121" t="e">
        <f t="shared" si="58"/>
        <v>#DIV/0!</v>
      </c>
    </row>
    <row r="254" spans="1:9" ht="25.5" hidden="1">
      <c r="A254" s="56" t="s">
        <v>151</v>
      </c>
      <c r="B254" s="151" t="s">
        <v>82</v>
      </c>
      <c r="C254" s="146" t="s">
        <v>98</v>
      </c>
      <c r="D254" s="146" t="s">
        <v>8</v>
      </c>
      <c r="E254" s="146" t="s">
        <v>183</v>
      </c>
      <c r="F254" s="153" t="s">
        <v>188</v>
      </c>
      <c r="G254" s="123">
        <f>G255</f>
        <v>0</v>
      </c>
      <c r="H254" s="123">
        <f>H255</f>
        <v>0</v>
      </c>
      <c r="I254" s="121" t="e">
        <f t="shared" si="58"/>
        <v>#DIV/0!</v>
      </c>
    </row>
    <row r="255" spans="1:9" ht="25.5" hidden="1">
      <c r="A255" s="56" t="s">
        <v>152</v>
      </c>
      <c r="B255" s="151" t="s">
        <v>82</v>
      </c>
      <c r="C255" s="146" t="s">
        <v>98</v>
      </c>
      <c r="D255" s="146" t="s">
        <v>8</v>
      </c>
      <c r="E255" s="146" t="s">
        <v>183</v>
      </c>
      <c r="F255" s="153" t="s">
        <v>189</v>
      </c>
      <c r="G255" s="123">
        <v>0</v>
      </c>
      <c r="H255" s="123">
        <v>0</v>
      </c>
      <c r="I255" s="121" t="e">
        <f t="shared" si="58"/>
        <v>#DIV/0!</v>
      </c>
    </row>
    <row r="256" spans="1:9" hidden="1">
      <c r="A256" s="56" t="s">
        <v>153</v>
      </c>
      <c r="B256" s="151" t="s">
        <v>82</v>
      </c>
      <c r="C256" s="146" t="s">
        <v>98</v>
      </c>
      <c r="D256" s="146" t="s">
        <v>8</v>
      </c>
      <c r="E256" s="146" t="s">
        <v>183</v>
      </c>
      <c r="F256" s="153" t="s">
        <v>190</v>
      </c>
      <c r="G256" s="123">
        <f>G257+G258</f>
        <v>0</v>
      </c>
      <c r="H256" s="123">
        <f>H257+H258</f>
        <v>0</v>
      </c>
      <c r="I256" s="121" t="e">
        <f t="shared" si="58"/>
        <v>#DIV/0!</v>
      </c>
    </row>
    <row r="257" spans="1:9" hidden="1">
      <c r="A257" s="56" t="s">
        <v>154</v>
      </c>
      <c r="B257" s="151" t="s">
        <v>82</v>
      </c>
      <c r="C257" s="146" t="s">
        <v>98</v>
      </c>
      <c r="D257" s="146" t="s">
        <v>8</v>
      </c>
      <c r="E257" s="146" t="s">
        <v>183</v>
      </c>
      <c r="F257" s="153" t="s">
        <v>191</v>
      </c>
      <c r="G257" s="123">
        <v>0</v>
      </c>
      <c r="H257" s="123">
        <v>0</v>
      </c>
      <c r="I257" s="121" t="e">
        <f t="shared" si="58"/>
        <v>#DIV/0!</v>
      </c>
    </row>
    <row r="258" spans="1:9" hidden="1">
      <c r="A258" s="56" t="s">
        <v>155</v>
      </c>
      <c r="B258" s="151" t="s">
        <v>82</v>
      </c>
      <c r="C258" s="146" t="s">
        <v>98</v>
      </c>
      <c r="D258" s="146" t="s">
        <v>8</v>
      </c>
      <c r="E258" s="146" t="s">
        <v>183</v>
      </c>
      <c r="F258" s="153" t="s">
        <v>192</v>
      </c>
      <c r="G258" s="123">
        <v>0</v>
      </c>
      <c r="H258" s="123">
        <v>0</v>
      </c>
      <c r="I258" s="121" t="e">
        <f t="shared" si="58"/>
        <v>#DIV/0!</v>
      </c>
    </row>
    <row r="259" spans="1:9">
      <c r="A259" s="173" t="s">
        <v>101</v>
      </c>
      <c r="B259" s="143" t="s">
        <v>82</v>
      </c>
      <c r="C259" s="135" t="s">
        <v>98</v>
      </c>
      <c r="D259" s="135" t="s">
        <v>17</v>
      </c>
      <c r="E259" s="160"/>
      <c r="F259" s="150"/>
      <c r="G259" s="122">
        <f t="shared" ref="G259:H260" si="59">G260</f>
        <v>350.00599999999997</v>
      </c>
      <c r="H259" s="122">
        <f t="shared" si="59"/>
        <v>249.38400000000001</v>
      </c>
      <c r="I259" s="120">
        <f t="shared" si="58"/>
        <v>71.251349976857554</v>
      </c>
    </row>
    <row r="260" spans="1:9" ht="25.5">
      <c r="A260" s="169" t="s">
        <v>32</v>
      </c>
      <c r="B260" s="151" t="s">
        <v>82</v>
      </c>
      <c r="C260" s="146" t="s">
        <v>98</v>
      </c>
      <c r="D260" s="146" t="s">
        <v>17</v>
      </c>
      <c r="E260" s="8" t="s">
        <v>282</v>
      </c>
      <c r="F260" s="8"/>
      <c r="G260" s="123">
        <f t="shared" si="59"/>
        <v>350.00599999999997</v>
      </c>
      <c r="H260" s="123">
        <f t="shared" si="59"/>
        <v>249.38400000000001</v>
      </c>
      <c r="I260" s="121">
        <f t="shared" si="58"/>
        <v>71.251349976857554</v>
      </c>
    </row>
    <row r="261" spans="1:9" ht="38.25">
      <c r="A261" s="169" t="s">
        <v>184</v>
      </c>
      <c r="B261" s="151" t="s">
        <v>82</v>
      </c>
      <c r="C261" s="146" t="s">
        <v>98</v>
      </c>
      <c r="D261" s="146" t="s">
        <v>17</v>
      </c>
      <c r="E261" s="8" t="s">
        <v>283</v>
      </c>
      <c r="F261" s="166"/>
      <c r="G261" s="123">
        <f>G264+G262</f>
        <v>350.00599999999997</v>
      </c>
      <c r="H261" s="123">
        <f>H264+H262</f>
        <v>249.38400000000001</v>
      </c>
      <c r="I261" s="121">
        <f t="shared" si="58"/>
        <v>71.251349976857554</v>
      </c>
    </row>
    <row r="262" spans="1:9" ht="25.5">
      <c r="A262" s="64" t="s">
        <v>366</v>
      </c>
      <c r="B262" s="11" t="s">
        <v>82</v>
      </c>
      <c r="C262" s="10" t="s">
        <v>98</v>
      </c>
      <c r="D262" s="10" t="s">
        <v>17</v>
      </c>
      <c r="E262" s="213" t="s">
        <v>367</v>
      </c>
      <c r="F262" s="214">
        <v>120</v>
      </c>
      <c r="G262" s="123">
        <f>G263</f>
        <v>5.8</v>
      </c>
      <c r="H262" s="123">
        <f>H263</f>
        <v>5.8</v>
      </c>
      <c r="I262" s="121">
        <f t="shared" si="58"/>
        <v>100</v>
      </c>
    </row>
    <row r="263" spans="1:9" ht="51">
      <c r="A263" s="64" t="s">
        <v>350</v>
      </c>
      <c r="B263" s="11" t="s">
        <v>82</v>
      </c>
      <c r="C263" s="10" t="s">
        <v>98</v>
      </c>
      <c r="D263" s="10" t="s">
        <v>17</v>
      </c>
      <c r="E263" s="213" t="s">
        <v>367</v>
      </c>
      <c r="F263" s="214">
        <v>123</v>
      </c>
      <c r="G263" s="123">
        <v>5.8</v>
      </c>
      <c r="H263" s="123">
        <v>5.8</v>
      </c>
      <c r="I263" s="121">
        <f t="shared" si="58"/>
        <v>100</v>
      </c>
    </row>
    <row r="264" spans="1:9" ht="25.5">
      <c r="A264" s="155" t="s">
        <v>178</v>
      </c>
      <c r="B264" s="151" t="s">
        <v>82</v>
      </c>
      <c r="C264" s="146" t="s">
        <v>98</v>
      </c>
      <c r="D264" s="146" t="s">
        <v>17</v>
      </c>
      <c r="E264" s="8" t="s">
        <v>283</v>
      </c>
      <c r="F264" s="166">
        <v>240</v>
      </c>
      <c r="G264" s="123">
        <f>G265</f>
        <v>344.20599999999996</v>
      </c>
      <c r="H264" s="123">
        <f>H265</f>
        <v>243.584</v>
      </c>
      <c r="I264" s="121">
        <f t="shared" si="58"/>
        <v>70.766924458028043</v>
      </c>
    </row>
    <row r="265" spans="1:9" ht="25.5">
      <c r="A265" s="56" t="s">
        <v>151</v>
      </c>
      <c r="B265" s="151" t="s">
        <v>82</v>
      </c>
      <c r="C265" s="146" t="s">
        <v>98</v>
      </c>
      <c r="D265" s="146" t="s">
        <v>17</v>
      </c>
      <c r="E265" s="8" t="s">
        <v>283</v>
      </c>
      <c r="F265" s="153" t="s">
        <v>189</v>
      </c>
      <c r="G265" s="123">
        <f>208+100+30+12.03-5.824</f>
        <v>344.20599999999996</v>
      </c>
      <c r="H265" s="123">
        <v>243.584</v>
      </c>
      <c r="I265" s="121">
        <f t="shared" si="58"/>
        <v>70.766924458028043</v>
      </c>
    </row>
    <row r="266" spans="1:9">
      <c r="A266" s="67" t="s">
        <v>6</v>
      </c>
      <c r="B266" s="146" t="s">
        <v>82</v>
      </c>
      <c r="C266" s="8"/>
      <c r="D266" s="8"/>
      <c r="E266" s="8"/>
      <c r="F266" s="8"/>
      <c r="G266" s="122">
        <f>G15+G32+G66+G81+G91+G108+G131+G193+G225+G245+G62+G58+G53+G22</f>
        <v>40309.947140000004</v>
      </c>
      <c r="H266" s="122">
        <f>H15+H32+H66+H81+H91+H108+H131+H193+H225+H245+H62+H58+H53+H22</f>
        <v>36158.889000000003</v>
      </c>
      <c r="I266" s="120">
        <f t="shared" si="58"/>
        <v>89.702149383666978</v>
      </c>
    </row>
  </sheetData>
  <mergeCells count="7">
    <mergeCell ref="A9:F9"/>
    <mergeCell ref="A8:G8"/>
    <mergeCell ref="A1:I1"/>
    <mergeCell ref="A7:I7"/>
    <mergeCell ref="A4:I4"/>
    <mergeCell ref="A3:I3"/>
    <mergeCell ref="A2:I2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>
      <selection activeCell="F31" sqref="F31"/>
    </sheetView>
  </sheetViews>
  <sheetFormatPr defaultRowHeight="12.75"/>
  <cols>
    <col min="1" max="1" width="53" customWidth="1"/>
    <col min="2" max="2" width="23.5703125" customWidth="1"/>
    <col min="3" max="5" width="13.28515625" customWidth="1"/>
  </cols>
  <sheetData>
    <row r="1" spans="1:6">
      <c r="A1" s="225" t="s">
        <v>347</v>
      </c>
      <c r="B1" s="225"/>
      <c r="C1" s="225"/>
      <c r="D1" s="225"/>
      <c r="E1" s="225"/>
      <c r="F1" s="5"/>
    </row>
    <row r="2" spans="1:6">
      <c r="A2" s="225" t="s">
        <v>386</v>
      </c>
      <c r="B2" s="225"/>
      <c r="C2" s="225"/>
      <c r="D2" s="225"/>
      <c r="E2" s="225"/>
      <c r="F2" s="5"/>
    </row>
    <row r="3" spans="1:6">
      <c r="A3" s="225" t="s">
        <v>341</v>
      </c>
      <c r="B3" s="225"/>
      <c r="C3" s="225"/>
      <c r="D3" s="225"/>
      <c r="E3" s="225"/>
      <c r="F3" s="5"/>
    </row>
    <row r="4" spans="1:6">
      <c r="A4" s="202"/>
      <c r="B4" s="228" t="s">
        <v>382</v>
      </c>
      <c r="C4" s="228"/>
      <c r="D4" s="228"/>
      <c r="E4" s="228"/>
      <c r="F4" s="5"/>
    </row>
    <row r="5" spans="1:6" ht="15.75">
      <c r="A5" s="231" t="s">
        <v>120</v>
      </c>
      <c r="B5" s="231"/>
      <c r="C5" s="231"/>
      <c r="D5" s="231"/>
      <c r="E5" s="231"/>
      <c r="F5" s="5"/>
    </row>
    <row r="6" spans="1:6" ht="15.75">
      <c r="A6" s="223" t="s">
        <v>372</v>
      </c>
      <c r="B6" s="223"/>
      <c r="C6" s="223"/>
      <c r="D6" s="223"/>
      <c r="E6" s="223"/>
      <c r="F6" s="5"/>
    </row>
    <row r="7" spans="1:6">
      <c r="A7" s="5"/>
      <c r="B7" s="5"/>
      <c r="C7" s="5"/>
      <c r="D7" s="5"/>
      <c r="E7" s="5"/>
      <c r="F7" s="5"/>
    </row>
    <row r="8" spans="1:6" ht="13.5" thickBot="1">
      <c r="A8" s="5"/>
      <c r="B8" s="5"/>
      <c r="C8" s="5"/>
      <c r="D8" s="5"/>
      <c r="E8" s="5"/>
      <c r="F8" s="5"/>
    </row>
    <row r="9" spans="1:6" ht="26.25" thickBot="1">
      <c r="A9" s="7" t="s">
        <v>57</v>
      </c>
      <c r="B9" s="16" t="s">
        <v>117</v>
      </c>
      <c r="C9" s="206" t="s">
        <v>342</v>
      </c>
      <c r="D9" s="206" t="s">
        <v>373</v>
      </c>
      <c r="E9" s="206" t="s">
        <v>343</v>
      </c>
      <c r="F9" s="5"/>
    </row>
    <row r="10" spans="1:6" ht="25.5">
      <c r="A10" s="125" t="s">
        <v>116</v>
      </c>
      <c r="B10" s="50" t="s">
        <v>200</v>
      </c>
      <c r="C10" s="126">
        <f>C11+C15</f>
        <v>-489.45385999999417</v>
      </c>
      <c r="D10" s="126">
        <f>D11+D15</f>
        <v>2953.2810000000027</v>
      </c>
      <c r="E10" s="126">
        <f t="shared" ref="E10:E18" si="0">D10/C10*100</f>
        <v>-603.38292152809618</v>
      </c>
      <c r="F10" s="5"/>
    </row>
    <row r="11" spans="1:6">
      <c r="A11" s="20" t="s">
        <v>58</v>
      </c>
      <c r="B11" s="11" t="s">
        <v>201</v>
      </c>
      <c r="C11" s="25">
        <f t="shared" ref="C11:D13" si="1">C12</f>
        <v>-40799.400999999998</v>
      </c>
      <c r="D11" s="25">
        <f t="shared" si="1"/>
        <v>-33205.608</v>
      </c>
      <c r="E11" s="219">
        <f t="shared" si="0"/>
        <v>81.387488997693865</v>
      </c>
      <c r="F11" s="5"/>
    </row>
    <row r="12" spans="1:6">
      <c r="A12" s="19" t="s">
        <v>59</v>
      </c>
      <c r="B12" s="10" t="s">
        <v>202</v>
      </c>
      <c r="C12" s="13">
        <f t="shared" si="1"/>
        <v>-40799.400999999998</v>
      </c>
      <c r="D12" s="13">
        <f t="shared" si="1"/>
        <v>-33205.608</v>
      </c>
      <c r="E12" s="219">
        <f t="shared" si="0"/>
        <v>81.387488997693865</v>
      </c>
      <c r="F12" s="5"/>
    </row>
    <row r="13" spans="1:6">
      <c r="A13" s="21" t="s">
        <v>60</v>
      </c>
      <c r="B13" s="10" t="s">
        <v>203</v>
      </c>
      <c r="C13" s="13">
        <f t="shared" si="1"/>
        <v>-40799.400999999998</v>
      </c>
      <c r="D13" s="13">
        <f>D14</f>
        <v>-33205.608</v>
      </c>
      <c r="E13" s="219">
        <f t="shared" si="0"/>
        <v>81.387488997693865</v>
      </c>
      <c r="F13" s="5"/>
    </row>
    <row r="14" spans="1:6" ht="25.5">
      <c r="A14" s="127" t="s">
        <v>118</v>
      </c>
      <c r="B14" s="15" t="s">
        <v>204</v>
      </c>
      <c r="C14" s="126">
        <f>-№1!C47</f>
        <v>-40799.400999999998</v>
      </c>
      <c r="D14" s="126">
        <f>-№1!D47</f>
        <v>-33205.608</v>
      </c>
      <c r="E14" s="126">
        <f t="shared" si="0"/>
        <v>81.387488997693865</v>
      </c>
      <c r="F14" s="5"/>
    </row>
    <row r="15" spans="1:6">
      <c r="A15" s="19" t="s">
        <v>41</v>
      </c>
      <c r="B15" s="11" t="s">
        <v>205</v>
      </c>
      <c r="C15" s="13">
        <f t="shared" ref="C15:D17" si="2">C16</f>
        <v>40309.947140000004</v>
      </c>
      <c r="D15" s="13">
        <f t="shared" si="2"/>
        <v>36158.889000000003</v>
      </c>
      <c r="E15" s="219">
        <f t="shared" si="0"/>
        <v>89.702149383666978</v>
      </c>
      <c r="F15" s="5"/>
    </row>
    <row r="16" spans="1:6">
      <c r="A16" s="19" t="s">
        <v>42</v>
      </c>
      <c r="B16" s="10" t="s">
        <v>206</v>
      </c>
      <c r="C16" s="13">
        <f t="shared" si="2"/>
        <v>40309.947140000004</v>
      </c>
      <c r="D16" s="13">
        <f t="shared" si="2"/>
        <v>36158.889000000003</v>
      </c>
      <c r="E16" s="219">
        <f t="shared" si="0"/>
        <v>89.702149383666978</v>
      </c>
      <c r="F16" s="5"/>
    </row>
    <row r="17" spans="1:6">
      <c r="A17" s="19" t="s">
        <v>43</v>
      </c>
      <c r="B17" s="10" t="s">
        <v>207</v>
      </c>
      <c r="C17" s="13">
        <f t="shared" si="2"/>
        <v>40309.947140000004</v>
      </c>
      <c r="D17" s="13">
        <f t="shared" si="2"/>
        <v>36158.889000000003</v>
      </c>
      <c r="E17" s="219">
        <f t="shared" si="0"/>
        <v>89.702149383666978</v>
      </c>
      <c r="F17" s="5"/>
    </row>
    <row r="18" spans="1:6" ht="25.5">
      <c r="A18" s="128" t="s">
        <v>119</v>
      </c>
      <c r="B18" s="15" t="s">
        <v>208</v>
      </c>
      <c r="C18" s="126">
        <f>' №3'!G266</f>
        <v>40309.947140000004</v>
      </c>
      <c r="D18" s="126">
        <f>' №3'!H266</f>
        <v>36158.889000000003</v>
      </c>
      <c r="E18" s="126">
        <f t="shared" si="0"/>
        <v>89.702149383666978</v>
      </c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</sheetData>
  <mergeCells count="6">
    <mergeCell ref="A1:E1"/>
    <mergeCell ref="A5:E5"/>
    <mergeCell ref="A6:E6"/>
    <mergeCell ref="A2:E2"/>
    <mergeCell ref="A3:E3"/>
    <mergeCell ref="B4:E4"/>
  </mergeCells>
  <pageMargins left="1.1811023622047245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№1</vt:lpstr>
      <vt:lpstr> №2</vt:lpstr>
      <vt:lpstr> №3</vt:lpstr>
      <vt:lpstr>№4</vt:lpstr>
      <vt:lpstr>' №2'!Область_печати</vt:lpstr>
      <vt:lpstr>' №3'!Область_печати</vt:lpstr>
      <vt:lpstr>№1!Область_печати</vt:lpstr>
      <vt:lpstr>№4!Область_печати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2021-06-21T06:41:43Z</cp:lastPrinted>
  <dcterms:created xsi:type="dcterms:W3CDTF">2005-12-21T14:19:12Z</dcterms:created>
  <dcterms:modified xsi:type="dcterms:W3CDTF">2021-06-21T06:41:46Z</dcterms:modified>
</cp:coreProperties>
</file>